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S:\PROJEKTY_FIRMY_PODNIKATELIA\HERN_NAMESTOVO\VEREJNE OBSTARAVANIE_2020\DOŽIADANIA\SO-201_plyn\"/>
    </mc:Choice>
  </mc:AlternateContent>
  <xr:revisionPtr revIDLastSave="0" documentId="13_ncr:1_{D0FECD36-E7DD-461B-8C1B-B00CB865A65F}" xr6:coauthVersionLast="45" xr6:coauthVersionMax="45" xr10:uidLastSave="{00000000-0000-0000-0000-000000000000}"/>
  <bookViews>
    <workbookView xWindow="20370" yWindow="-120" windowWidth="29040" windowHeight="15990" firstSheet="1" activeTab="6" xr2:uid="{00000000-000D-0000-FFFF-FFFF00000000}"/>
  </bookViews>
  <sheets>
    <sheet name="Rekapitulácia stavby" sheetId="1" r:id="rId1"/>
    <sheet name="01 - Zateplenie obvodovéh..." sheetId="2" r:id="rId2"/>
    <sheet name="02 - Zateplenie strešného..." sheetId="3" r:id="rId3"/>
    <sheet name="03 - Výmena výplní otvorov" sheetId="4" r:id="rId4"/>
    <sheet name="04 - Ostatné" sheetId="5" r:id="rId5"/>
    <sheet name="05 - ELI" sheetId="6" r:id="rId6"/>
    <sheet name="06 - PLYN" sheetId="7" r:id="rId7"/>
  </sheets>
  <definedNames>
    <definedName name="_xlnm._FilterDatabase" localSheetId="1" hidden="1">'01 - Zateplenie obvodovéh...'!$C$121:$K$153</definedName>
    <definedName name="_xlnm._FilterDatabase" localSheetId="2" hidden="1">'02 - Zateplenie strešného...'!$C$122:$K$155</definedName>
    <definedName name="_xlnm._FilterDatabase" localSheetId="3" hidden="1">'03 - Výmena výplní otvorov'!$C$118:$K$152</definedName>
    <definedName name="_xlnm._FilterDatabase" localSheetId="4" hidden="1">'04 - Ostatné'!$C$125:$K$177</definedName>
    <definedName name="_xlnm.Print_Titles" localSheetId="1">'01 - Zateplenie obvodovéh...'!$121:$121</definedName>
    <definedName name="_xlnm.Print_Titles" localSheetId="2">'02 - Zateplenie strešného...'!$122:$122</definedName>
    <definedName name="_xlnm.Print_Titles" localSheetId="3">'03 - Výmena výplní otvorov'!$118:$118</definedName>
    <definedName name="_xlnm.Print_Titles" localSheetId="4">'04 - Ostatné'!$125:$125</definedName>
    <definedName name="_xlnm.Print_Titles" localSheetId="5">'05 - ELI'!$40:$40</definedName>
    <definedName name="_xlnm.Print_Titles" localSheetId="6">'06 - PLYN'!$1:$12</definedName>
    <definedName name="_xlnm.Print_Titles" localSheetId="0">'Rekapitulácia stavby'!$92:$92</definedName>
    <definedName name="_xlnm.Print_Area" localSheetId="1">'01 - Zateplenie obvodovéh...'!$C$4:$J$76,'01 - Zateplenie obvodovéh...'!$C$82:$J$103,'01 - Zateplenie obvodovéh...'!$C$109:$K$153</definedName>
    <definedName name="_xlnm.Print_Area" localSheetId="2">'02 - Zateplenie strešného...'!$C$4:$J$76,'02 - Zateplenie strešného...'!$C$82:$J$104,'02 - Zateplenie strešného...'!$C$110:$K$155</definedName>
    <definedName name="_xlnm.Print_Area" localSheetId="3">'03 - Výmena výplní otvorov'!$C$4:$J$76,'03 - Výmena výplní otvorov'!$C$82:$J$100,'03 - Výmena výplní otvorov'!$C$106:$K$152</definedName>
    <definedName name="_xlnm.Print_Area" localSheetId="4">'04 - Ostatné'!$C$4:$J$76,'04 - Ostatné'!$C$82:$J$107,'04 - Ostatné'!$C$113:$K$177</definedName>
    <definedName name="_xlnm.Print_Area" localSheetId="5">'05 - ELI'!$A$2:$S$104</definedName>
    <definedName name="_xlnm.Print_Area" localSheetId="0">'Rekapitulácia stavby'!$D$4:$AO$76,'Rekapitulácia stavby'!$C$82:$AQ$101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0" i="6" l="1"/>
  <c r="N101" i="6"/>
  <c r="N76" i="6"/>
  <c r="N69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5" i="6"/>
  <c r="N44" i="6"/>
  <c r="BK151" i="4" l="1"/>
  <c r="BI151" i="4"/>
  <c r="BH151" i="4"/>
  <c r="BG151" i="4"/>
  <c r="BE151" i="4"/>
  <c r="T151" i="4"/>
  <c r="R151" i="4"/>
  <c r="P151" i="4"/>
  <c r="J151" i="4"/>
  <c r="BF151" i="4" s="1"/>
  <c r="BK150" i="4"/>
  <c r="BI150" i="4"/>
  <c r="BH150" i="4"/>
  <c r="BG150" i="4"/>
  <c r="BE150" i="4"/>
  <c r="T150" i="4"/>
  <c r="R150" i="4"/>
  <c r="P150" i="4"/>
  <c r="J150" i="4"/>
  <c r="BF150" i="4" s="1"/>
  <c r="G48" i="7" l="1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AZ99" i="1"/>
  <c r="AV99" i="1"/>
  <c r="AU99" i="1"/>
  <c r="BK67" i="6"/>
  <c r="BI67" i="6"/>
  <c r="BH67" i="6"/>
  <c r="BG67" i="6"/>
  <c r="BE67" i="6"/>
  <c r="AA67" i="6"/>
  <c r="Y67" i="6"/>
  <c r="W67" i="6"/>
  <c r="BF67" i="6"/>
  <c r="BK66" i="6"/>
  <c r="BI66" i="6"/>
  <c r="BH66" i="6"/>
  <c r="BG66" i="6"/>
  <c r="BE66" i="6"/>
  <c r="AA66" i="6"/>
  <c r="Y66" i="6"/>
  <c r="W66" i="6"/>
  <c r="BF66" i="6"/>
  <c r="BK65" i="6"/>
  <c r="BI65" i="6"/>
  <c r="BH65" i="6"/>
  <c r="BG65" i="6"/>
  <c r="BE65" i="6"/>
  <c r="AA65" i="6"/>
  <c r="Y65" i="6"/>
  <c r="W65" i="6"/>
  <c r="BF65" i="6"/>
  <c r="BK64" i="6"/>
  <c r="BI64" i="6"/>
  <c r="BH64" i="6"/>
  <c r="BG64" i="6"/>
  <c r="BE64" i="6"/>
  <c r="AA64" i="6"/>
  <c r="Y64" i="6"/>
  <c r="W64" i="6"/>
  <c r="BF64" i="6"/>
  <c r="BK63" i="6"/>
  <c r="BI63" i="6"/>
  <c r="BH63" i="6"/>
  <c r="BG63" i="6"/>
  <c r="BE63" i="6"/>
  <c r="AA63" i="6"/>
  <c r="Y63" i="6"/>
  <c r="W63" i="6"/>
  <c r="BF63" i="6"/>
  <c r="BK62" i="6"/>
  <c r="BI62" i="6"/>
  <c r="BH62" i="6"/>
  <c r="BG62" i="6"/>
  <c r="BE62" i="6"/>
  <c r="AA62" i="6"/>
  <c r="Y62" i="6"/>
  <c r="W62" i="6"/>
  <c r="BF62" i="6"/>
  <c r="BK61" i="6"/>
  <c r="BI61" i="6"/>
  <c r="BH61" i="6"/>
  <c r="BG61" i="6"/>
  <c r="BE61" i="6"/>
  <c r="AA61" i="6"/>
  <c r="Y61" i="6"/>
  <c r="W61" i="6"/>
  <c r="BF61" i="6"/>
  <c r="BK60" i="6"/>
  <c r="BI60" i="6"/>
  <c r="BH60" i="6"/>
  <c r="BG60" i="6"/>
  <c r="BE60" i="6"/>
  <c r="AA60" i="6"/>
  <c r="Y60" i="6"/>
  <c r="W60" i="6"/>
  <c r="BF60" i="6"/>
  <c r="BK59" i="6"/>
  <c r="BI59" i="6"/>
  <c r="BH59" i="6"/>
  <c r="BG59" i="6"/>
  <c r="BE59" i="6"/>
  <c r="AA59" i="6"/>
  <c r="Y59" i="6"/>
  <c r="W59" i="6"/>
  <c r="BF59" i="6"/>
  <c r="BK58" i="6"/>
  <c r="BI58" i="6"/>
  <c r="BH58" i="6"/>
  <c r="BG58" i="6"/>
  <c r="BE58" i="6"/>
  <c r="AA58" i="6"/>
  <c r="Y58" i="6"/>
  <c r="W58" i="6"/>
  <c r="BF58" i="6"/>
  <c r="BK57" i="6"/>
  <c r="BI57" i="6"/>
  <c r="BH57" i="6"/>
  <c r="BG57" i="6"/>
  <c r="BE57" i="6"/>
  <c r="AA57" i="6"/>
  <c r="Y57" i="6"/>
  <c r="W57" i="6"/>
  <c r="BF57" i="6"/>
  <c r="BK56" i="6"/>
  <c r="BI56" i="6"/>
  <c r="BH56" i="6"/>
  <c r="BG56" i="6"/>
  <c r="BE56" i="6"/>
  <c r="AA56" i="6"/>
  <c r="Y56" i="6"/>
  <c r="W56" i="6"/>
  <c r="BF56" i="6"/>
  <c r="BK101" i="6"/>
  <c r="BI101" i="6"/>
  <c r="BH101" i="6"/>
  <c r="BG101" i="6"/>
  <c r="BF101" i="6"/>
  <c r="BE101" i="6"/>
  <c r="AA101" i="6"/>
  <c r="Y101" i="6"/>
  <c r="W101" i="6"/>
  <c r="G49" i="7" l="1"/>
  <c r="G14" i="7" s="1"/>
  <c r="G13" i="7" s="1"/>
  <c r="AG100" i="1" s="1"/>
  <c r="AZ98" i="1"/>
  <c r="AV98" i="1"/>
  <c r="AU98" i="1"/>
  <c r="BI99" i="6"/>
  <c r="BH99" i="6"/>
  <c r="BG99" i="6"/>
  <c r="BE99" i="6"/>
  <c r="BI98" i="6"/>
  <c r="BH98" i="6"/>
  <c r="BG98" i="6"/>
  <c r="BE98" i="6"/>
  <c r="K98" i="6"/>
  <c r="BI97" i="6"/>
  <c r="BH97" i="6"/>
  <c r="BG97" i="6"/>
  <c r="BE97" i="6"/>
  <c r="BI96" i="6"/>
  <c r="BH96" i="6"/>
  <c r="BG96" i="6"/>
  <c r="BE96" i="6"/>
  <c r="K96" i="6"/>
  <c r="BI95" i="6"/>
  <c r="BH95" i="6"/>
  <c r="BG95" i="6"/>
  <c r="BE95" i="6"/>
  <c r="BI94" i="6"/>
  <c r="BH94" i="6"/>
  <c r="BG94" i="6"/>
  <c r="BE94" i="6"/>
  <c r="K94" i="6"/>
  <c r="BI93" i="6"/>
  <c r="BH93" i="6"/>
  <c r="BG93" i="6"/>
  <c r="BE93" i="6"/>
  <c r="BI92" i="6"/>
  <c r="BH92" i="6"/>
  <c r="BG92" i="6"/>
  <c r="BE92" i="6"/>
  <c r="K92" i="6"/>
  <c r="BI91" i="6"/>
  <c r="BH91" i="6"/>
  <c r="BG91" i="6"/>
  <c r="BE91" i="6"/>
  <c r="BI90" i="6"/>
  <c r="BH90" i="6"/>
  <c r="BG90" i="6"/>
  <c r="BE90" i="6"/>
  <c r="K90" i="6"/>
  <c r="BI89" i="6"/>
  <c r="BH89" i="6"/>
  <c r="BG89" i="6"/>
  <c r="BE89" i="6"/>
  <c r="BI88" i="6"/>
  <c r="BH88" i="6"/>
  <c r="BG88" i="6"/>
  <c r="BE88" i="6"/>
  <c r="BI87" i="6"/>
  <c r="BH87" i="6"/>
  <c r="BG87" i="6"/>
  <c r="BE87" i="6"/>
  <c r="K87" i="6"/>
  <c r="K86" i="6"/>
  <c r="N86" i="6" s="1"/>
  <c r="BI85" i="6"/>
  <c r="BH85" i="6"/>
  <c r="BG85" i="6"/>
  <c r="BE85" i="6"/>
  <c r="BI84" i="6"/>
  <c r="BH84" i="6"/>
  <c r="BG84" i="6"/>
  <c r="BE84" i="6"/>
  <c r="BI83" i="6"/>
  <c r="BH83" i="6"/>
  <c r="BG83" i="6"/>
  <c r="BE83" i="6"/>
  <c r="BI82" i="6"/>
  <c r="BH82" i="6"/>
  <c r="BG82" i="6"/>
  <c r="BE82" i="6"/>
  <c r="K82" i="6"/>
  <c r="BI81" i="6"/>
  <c r="BH81" i="6"/>
  <c r="BG81" i="6"/>
  <c r="BE81" i="6"/>
  <c r="BI80" i="6"/>
  <c r="BH80" i="6"/>
  <c r="BG80" i="6"/>
  <c r="BE80" i="6"/>
  <c r="K80" i="6"/>
  <c r="BI79" i="6"/>
  <c r="BH79" i="6"/>
  <c r="BG79" i="6"/>
  <c r="BE79" i="6"/>
  <c r="BI78" i="6"/>
  <c r="BH78" i="6"/>
  <c r="BG78" i="6"/>
  <c r="BE78" i="6"/>
  <c r="K78" i="6"/>
  <c r="BI77" i="6"/>
  <c r="BH77" i="6"/>
  <c r="BG77" i="6"/>
  <c r="BE77" i="6"/>
  <c r="K77" i="6"/>
  <c r="BK76" i="6"/>
  <c r="BI76" i="6"/>
  <c r="BH76" i="6"/>
  <c r="BG76" i="6"/>
  <c r="BE76" i="6"/>
  <c r="AA76" i="6"/>
  <c r="Y76" i="6"/>
  <c r="W76" i="6"/>
  <c r="BF76" i="6"/>
  <c r="BI75" i="6"/>
  <c r="BH75" i="6"/>
  <c r="BG75" i="6"/>
  <c r="BE75" i="6"/>
  <c r="BI74" i="6"/>
  <c r="BH74" i="6"/>
  <c r="BG74" i="6"/>
  <c r="BE74" i="6"/>
  <c r="K74" i="6"/>
  <c r="BI73" i="6"/>
  <c r="BH73" i="6"/>
  <c r="BG73" i="6"/>
  <c r="BE73" i="6"/>
  <c r="BI72" i="6"/>
  <c r="BH72" i="6"/>
  <c r="BG72" i="6"/>
  <c r="BE72" i="6"/>
  <c r="BI71" i="6"/>
  <c r="BH71" i="6"/>
  <c r="BG71" i="6"/>
  <c r="BE71" i="6"/>
  <c r="K71" i="6"/>
  <c r="BI70" i="6"/>
  <c r="BH70" i="6"/>
  <c r="BG70" i="6"/>
  <c r="BE70" i="6"/>
  <c r="K70" i="6"/>
  <c r="BK69" i="6"/>
  <c r="BI69" i="6"/>
  <c r="BH69" i="6"/>
  <c r="BG69" i="6"/>
  <c r="BE69" i="6"/>
  <c r="AA69" i="6"/>
  <c r="Y69" i="6"/>
  <c r="W69" i="6"/>
  <c r="BF69" i="6"/>
  <c r="BK55" i="6"/>
  <c r="BI55" i="6"/>
  <c r="BH55" i="6"/>
  <c r="BG55" i="6"/>
  <c r="BE55" i="6"/>
  <c r="AA55" i="6"/>
  <c r="Y55" i="6"/>
  <c r="W55" i="6"/>
  <c r="BF55" i="6"/>
  <c r="BK54" i="6"/>
  <c r="BI54" i="6"/>
  <c r="BH54" i="6"/>
  <c r="BG54" i="6"/>
  <c r="BE54" i="6"/>
  <c r="AA54" i="6"/>
  <c r="Y54" i="6"/>
  <c r="W54" i="6"/>
  <c r="BF54" i="6"/>
  <c r="BK53" i="6"/>
  <c r="BI53" i="6"/>
  <c r="BH53" i="6"/>
  <c r="BG53" i="6"/>
  <c r="BE53" i="6"/>
  <c r="AA53" i="6"/>
  <c r="Y53" i="6"/>
  <c r="W53" i="6"/>
  <c r="BF53" i="6"/>
  <c r="BK52" i="6"/>
  <c r="BI52" i="6"/>
  <c r="BH52" i="6"/>
  <c r="BG52" i="6"/>
  <c r="BE52" i="6"/>
  <c r="AA52" i="6"/>
  <c r="Y52" i="6"/>
  <c r="W52" i="6"/>
  <c r="BF52" i="6"/>
  <c r="BK51" i="6"/>
  <c r="BI51" i="6"/>
  <c r="BH51" i="6"/>
  <c r="BG51" i="6"/>
  <c r="BE51" i="6"/>
  <c r="AA51" i="6"/>
  <c r="Y51" i="6"/>
  <c r="W51" i="6"/>
  <c r="BF51" i="6"/>
  <c r="BK50" i="6"/>
  <c r="BI50" i="6"/>
  <c r="BH50" i="6"/>
  <c r="BG50" i="6"/>
  <c r="BE50" i="6"/>
  <c r="AA50" i="6"/>
  <c r="Y50" i="6"/>
  <c r="W50" i="6"/>
  <c r="BF50" i="6"/>
  <c r="BK49" i="6"/>
  <c r="BI49" i="6"/>
  <c r="BH49" i="6"/>
  <c r="BG49" i="6"/>
  <c r="BE49" i="6"/>
  <c r="AA49" i="6"/>
  <c r="Y49" i="6"/>
  <c r="W49" i="6"/>
  <c r="BF49" i="6"/>
  <c r="BK48" i="6"/>
  <c r="BI48" i="6"/>
  <c r="BH48" i="6"/>
  <c r="BG48" i="6"/>
  <c r="BE48" i="6"/>
  <c r="AA48" i="6"/>
  <c r="Y48" i="6"/>
  <c r="W48" i="6"/>
  <c r="BF48" i="6"/>
  <c r="BI45" i="6"/>
  <c r="BH45" i="6"/>
  <c r="BG45" i="6"/>
  <c r="BE45" i="6"/>
  <c r="BI44" i="6"/>
  <c r="BH44" i="6"/>
  <c r="BG44" i="6"/>
  <c r="BE44" i="6"/>
  <c r="AA44" i="6"/>
  <c r="F37" i="6"/>
  <c r="F35" i="6"/>
  <c r="F33" i="6"/>
  <c r="F32" i="6"/>
  <c r="N70" i="6" l="1"/>
  <c r="BF70" i="6" s="1"/>
  <c r="N77" i="6"/>
  <c r="BF77" i="6" s="1"/>
  <c r="AA94" i="6"/>
  <c r="N94" i="6"/>
  <c r="BF94" i="6" s="1"/>
  <c r="AA71" i="6"/>
  <c r="N71" i="6"/>
  <c r="BF71" i="6" s="1"/>
  <c r="AA78" i="6"/>
  <c r="N78" i="6"/>
  <c r="BF78" i="6" s="1"/>
  <c r="N87" i="6"/>
  <c r="BF87" i="6" s="1"/>
  <c r="AA96" i="6"/>
  <c r="N96" i="6"/>
  <c r="BF96" i="6" s="1"/>
  <c r="BF74" i="6"/>
  <c r="N74" i="6"/>
  <c r="AA80" i="6"/>
  <c r="N80" i="6"/>
  <c r="BF80" i="6" s="1"/>
  <c r="K91" i="6"/>
  <c r="N91" i="6" s="1"/>
  <c r="BF91" i="6" s="1"/>
  <c r="N90" i="6"/>
  <c r="K99" i="6"/>
  <c r="Y99" i="6" s="1"/>
  <c r="N98" i="6"/>
  <c r="BF98" i="6" s="1"/>
  <c r="AA82" i="6"/>
  <c r="N82" i="6"/>
  <c r="AA92" i="6"/>
  <c r="N92" i="6"/>
  <c r="BF92" i="6" s="1"/>
  <c r="Y71" i="6"/>
  <c r="Y80" i="6"/>
  <c r="AA74" i="6"/>
  <c r="Y78" i="6"/>
  <c r="Y82" i="6"/>
  <c r="Y96" i="6"/>
  <c r="BF44" i="6"/>
  <c r="BK74" i="6"/>
  <c r="AA77" i="6"/>
  <c r="BK80" i="6"/>
  <c r="K93" i="6"/>
  <c r="BK96" i="6"/>
  <c r="BK44" i="6"/>
  <c r="BK92" i="6"/>
  <c r="AA70" i="6"/>
  <c r="W44" i="6"/>
  <c r="W74" i="6"/>
  <c r="K75" i="6"/>
  <c r="K81" i="6"/>
  <c r="N81" i="6" s="1"/>
  <c r="Y90" i="6"/>
  <c r="W92" i="6"/>
  <c r="K95" i="6"/>
  <c r="K97" i="6"/>
  <c r="N97" i="6" s="1"/>
  <c r="Y74" i="6"/>
  <c r="W80" i="6"/>
  <c r="BF82" i="6"/>
  <c r="AA87" i="6"/>
  <c r="AA90" i="6"/>
  <c r="Y92" i="6"/>
  <c r="W96" i="6"/>
  <c r="BK98" i="6"/>
  <c r="W98" i="6"/>
  <c r="W70" i="6"/>
  <c r="BK70" i="6"/>
  <c r="W77" i="6"/>
  <c r="BK77" i="6"/>
  <c r="W87" i="6"/>
  <c r="BK87" i="6"/>
  <c r="Y98" i="6"/>
  <c r="BK94" i="6"/>
  <c r="W94" i="6"/>
  <c r="BK99" i="6"/>
  <c r="Y94" i="6"/>
  <c r="Y44" i="6"/>
  <c r="Y70" i="6"/>
  <c r="BK71" i="6"/>
  <c r="W71" i="6"/>
  <c r="K72" i="6"/>
  <c r="N72" i="6" s="1"/>
  <c r="Y77" i="6"/>
  <c r="BK78" i="6"/>
  <c r="W78" i="6"/>
  <c r="K79" i="6"/>
  <c r="N79" i="6" s="1"/>
  <c r="K84" i="6"/>
  <c r="N84" i="6" s="1"/>
  <c r="BK82" i="6"/>
  <c r="W82" i="6"/>
  <c r="K83" i="6"/>
  <c r="N83" i="6" s="1"/>
  <c r="Y87" i="6"/>
  <c r="K88" i="6"/>
  <c r="N88" i="6" s="1"/>
  <c r="BK90" i="6"/>
  <c r="W90" i="6"/>
  <c r="BF90" i="6"/>
  <c r="AA98" i="6"/>
  <c r="AA97" i="6" l="1"/>
  <c r="BK91" i="6"/>
  <c r="Y91" i="6"/>
  <c r="AA91" i="6"/>
  <c r="W99" i="6"/>
  <c r="W91" i="6"/>
  <c r="Y95" i="6"/>
  <c r="N95" i="6"/>
  <c r="BF95" i="6" s="1"/>
  <c r="AA93" i="6"/>
  <c r="N93" i="6"/>
  <c r="BF93" i="6" s="1"/>
  <c r="Y75" i="6"/>
  <c r="N75" i="6"/>
  <c r="BF75" i="6" s="1"/>
  <c r="AA99" i="6"/>
  <c r="N99" i="6"/>
  <c r="BF99" i="6" s="1"/>
  <c r="W95" i="6"/>
  <c r="BK95" i="6"/>
  <c r="W75" i="6"/>
  <c r="BK75" i="6"/>
  <c r="AA75" i="6"/>
  <c r="BF81" i="6"/>
  <c r="W81" i="6"/>
  <c r="Y81" i="6"/>
  <c r="BK81" i="6"/>
  <c r="AA95" i="6"/>
  <c r="Y93" i="6"/>
  <c r="W93" i="6"/>
  <c r="BK93" i="6"/>
  <c r="AA81" i="6"/>
  <c r="BF97" i="6"/>
  <c r="W97" i="6"/>
  <c r="BK97" i="6"/>
  <c r="Y97" i="6"/>
  <c r="Y79" i="6"/>
  <c r="W79" i="6"/>
  <c r="BK79" i="6"/>
  <c r="BF79" i="6"/>
  <c r="AA79" i="6"/>
  <c r="BK88" i="6"/>
  <c r="W88" i="6"/>
  <c r="BF88" i="6"/>
  <c r="AA88" i="6"/>
  <c r="Y88" i="6"/>
  <c r="K89" i="6"/>
  <c r="N89" i="6" s="1"/>
  <c r="K73" i="6"/>
  <c r="N73" i="6" s="1"/>
  <c r="Y72" i="6"/>
  <c r="BK72" i="6"/>
  <c r="AA72" i="6"/>
  <c r="W72" i="6"/>
  <c r="AA84" i="6"/>
  <c r="Y84" i="6"/>
  <c r="BK84" i="6"/>
  <c r="K85" i="6"/>
  <c r="N85" i="6" s="1"/>
  <c r="W84" i="6"/>
  <c r="BF84" i="6"/>
  <c r="AA45" i="6"/>
  <c r="AA43" i="6" s="1"/>
  <c r="AA42" i="6" s="1"/>
  <c r="Y45" i="6"/>
  <c r="Y43" i="6" s="1"/>
  <c r="Y42" i="6" s="1"/>
  <c r="W45" i="6"/>
  <c r="W43" i="6" s="1"/>
  <c r="W42" i="6" s="1"/>
  <c r="BK45" i="6"/>
  <c r="BK43" i="6" s="1"/>
  <c r="BK42" i="6" s="1"/>
  <c r="Y83" i="6"/>
  <c r="BK83" i="6"/>
  <c r="AA83" i="6"/>
  <c r="W83" i="6"/>
  <c r="BF83" i="6"/>
  <c r="BF85" i="6" l="1"/>
  <c r="BK85" i="6"/>
  <c r="W85" i="6"/>
  <c r="AA85" i="6"/>
  <c r="Y85" i="6"/>
  <c r="BF72" i="6"/>
  <c r="AA73" i="6"/>
  <c r="Y73" i="6"/>
  <c r="W73" i="6"/>
  <c r="BK73" i="6"/>
  <c r="BF73" i="6"/>
  <c r="BF45" i="6"/>
  <c r="N43" i="6"/>
  <c r="Y89" i="6"/>
  <c r="BK89" i="6"/>
  <c r="W89" i="6"/>
  <c r="W47" i="6" s="1"/>
  <c r="W46" i="6" s="1"/>
  <c r="W41" i="6" s="1"/>
  <c r="BF89" i="6"/>
  <c r="AA89" i="6"/>
  <c r="AA47" i="6" l="1"/>
  <c r="AA46" i="6" s="1"/>
  <c r="AA41" i="6" s="1"/>
  <c r="Y47" i="6"/>
  <c r="Y46" i="6" s="1"/>
  <c r="Y41" i="6" s="1"/>
  <c r="BK47" i="6"/>
  <c r="BK46" i="6" s="1"/>
  <c r="BK41" i="6" s="1"/>
  <c r="N42" i="6"/>
  <c r="N18" i="6"/>
  <c r="N47" i="6"/>
  <c r="N46" i="6" l="1"/>
  <c r="N19" i="6" s="1"/>
  <c r="N20" i="6"/>
  <c r="N17" i="6"/>
  <c r="N41" i="6" l="1"/>
  <c r="AG99" i="1" s="1"/>
  <c r="AN99" i="1" s="1"/>
  <c r="J37" i="5"/>
  <c r="J36" i="5"/>
  <c r="AY100" i="1"/>
  <c r="J35" i="5"/>
  <c r="BI177" i="5"/>
  <c r="BH177" i="5"/>
  <c r="BG177" i="5"/>
  <c r="BE177" i="5"/>
  <c r="T177" i="5"/>
  <c r="R177" i="5"/>
  <c r="P177" i="5"/>
  <c r="BK177" i="5"/>
  <c r="J177" i="5"/>
  <c r="BF177" i="5" s="1"/>
  <c r="BI176" i="5"/>
  <c r="BH176" i="5"/>
  <c r="BG176" i="5"/>
  <c r="BE176" i="5"/>
  <c r="T176" i="5"/>
  <c r="R176" i="5"/>
  <c r="P176" i="5"/>
  <c r="BK176" i="5"/>
  <c r="J176" i="5"/>
  <c r="BF176" i="5" s="1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E174" i="5"/>
  <c r="T174" i="5"/>
  <c r="R174" i="5"/>
  <c r="P174" i="5"/>
  <c r="BK174" i="5"/>
  <c r="J174" i="5"/>
  <c r="BF174" i="5" s="1"/>
  <c r="BI173" i="5"/>
  <c r="BH173" i="5"/>
  <c r="BG173" i="5"/>
  <c r="BE173" i="5"/>
  <c r="T173" i="5"/>
  <c r="R173" i="5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 s="1"/>
  <c r="BI171" i="5"/>
  <c r="BH171" i="5"/>
  <c r="BG171" i="5"/>
  <c r="BE171" i="5"/>
  <c r="T171" i="5"/>
  <c r="R171" i="5"/>
  <c r="P171" i="5"/>
  <c r="BK171" i="5"/>
  <c r="J171" i="5"/>
  <c r="BF171" i="5" s="1"/>
  <c r="BI169" i="5"/>
  <c r="BH169" i="5"/>
  <c r="BG169" i="5"/>
  <c r="BE169" i="5"/>
  <c r="T169" i="5"/>
  <c r="T168" i="5"/>
  <c r="R169" i="5"/>
  <c r="R168" i="5" s="1"/>
  <c r="P169" i="5"/>
  <c r="P168" i="5"/>
  <c r="BK169" i="5"/>
  <c r="BK168" i="5" s="1"/>
  <c r="J168" i="5" s="1"/>
  <c r="J105" i="5" s="1"/>
  <c r="J169" i="5"/>
  <c r="BF169" i="5" s="1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R152" i="5" s="1"/>
  <c r="P153" i="5"/>
  <c r="BK153" i="5"/>
  <c r="J153" i="5"/>
  <c r="BF153" i="5" s="1"/>
  <c r="BI150" i="5"/>
  <c r="BH150" i="5"/>
  <c r="BG150" i="5"/>
  <c r="BE150" i="5"/>
  <c r="T150" i="5"/>
  <c r="T149" i="5" s="1"/>
  <c r="R150" i="5"/>
  <c r="R149" i="5" s="1"/>
  <c r="P150" i="5"/>
  <c r="P149" i="5" s="1"/>
  <c r="BK150" i="5"/>
  <c r="BK149" i="5" s="1"/>
  <c r="J149" i="5" s="1"/>
  <c r="J101" i="5" s="1"/>
  <c r="J150" i="5"/>
  <c r="BF150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 s="1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6" i="5"/>
  <c r="BH136" i="5"/>
  <c r="BG136" i="5"/>
  <c r="BE136" i="5"/>
  <c r="T136" i="5"/>
  <c r="R136" i="5"/>
  <c r="P136" i="5"/>
  <c r="BK136" i="5"/>
  <c r="J136" i="5"/>
  <c r="BF136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E131" i="5"/>
  <c r="T131" i="5"/>
  <c r="R131" i="5"/>
  <c r="P131" i="5"/>
  <c r="BK131" i="5"/>
  <c r="J131" i="5"/>
  <c r="BF131" i="5" s="1"/>
  <c r="BI129" i="5"/>
  <c r="BH129" i="5"/>
  <c r="BG129" i="5"/>
  <c r="BE129" i="5"/>
  <c r="T129" i="5"/>
  <c r="T128" i="5" s="1"/>
  <c r="R129" i="5"/>
  <c r="R128" i="5" s="1"/>
  <c r="P129" i="5"/>
  <c r="P128" i="5" s="1"/>
  <c r="BK129" i="5"/>
  <c r="BK128" i="5" s="1"/>
  <c r="J128" i="5" s="1"/>
  <c r="J98" i="5" s="1"/>
  <c r="J129" i="5"/>
  <c r="BF129" i="5" s="1"/>
  <c r="F123" i="5"/>
  <c r="J122" i="5"/>
  <c r="F122" i="5"/>
  <c r="F120" i="5"/>
  <c r="E118" i="5"/>
  <c r="F92" i="5"/>
  <c r="J91" i="5"/>
  <c r="F91" i="5"/>
  <c r="F89" i="5"/>
  <c r="E87" i="5"/>
  <c r="J24" i="5"/>
  <c r="E24" i="5"/>
  <c r="J92" i="5" s="1"/>
  <c r="J123" i="5"/>
  <c r="J23" i="5"/>
  <c r="E7" i="5"/>
  <c r="E85" i="5" s="1"/>
  <c r="E116" i="5"/>
  <c r="J37" i="4"/>
  <c r="J36" i="4"/>
  <c r="AY97" i="1"/>
  <c r="J35" i="4"/>
  <c r="AX97" i="1" s="1"/>
  <c r="BI152" i="4"/>
  <c r="BH152" i="4"/>
  <c r="BG152" i="4"/>
  <c r="BE152" i="4"/>
  <c r="T152" i="4"/>
  <c r="R152" i="4"/>
  <c r="P152" i="4"/>
  <c r="BK152" i="4"/>
  <c r="J152" i="4"/>
  <c r="BF152" i="4" s="1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 s="1"/>
  <c r="F116" i="4"/>
  <c r="J115" i="4"/>
  <c r="F115" i="4"/>
  <c r="F113" i="4"/>
  <c r="E111" i="4"/>
  <c r="F92" i="4"/>
  <c r="J91" i="4"/>
  <c r="F91" i="4"/>
  <c r="F89" i="4"/>
  <c r="E87" i="4"/>
  <c r="J24" i="4"/>
  <c r="E24" i="4"/>
  <c r="J92" i="4" s="1"/>
  <c r="J116" i="4"/>
  <c r="J23" i="4"/>
  <c r="E7" i="4"/>
  <c r="E85" i="4" s="1"/>
  <c r="J37" i="3"/>
  <c r="J36" i="3"/>
  <c r="AY96" i="1" s="1"/>
  <c r="J35" i="3"/>
  <c r="AX96" i="1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R151" i="3" s="1"/>
  <c r="P152" i="3"/>
  <c r="BK152" i="3"/>
  <c r="BK151" i="3" s="1"/>
  <c r="J151" i="3" s="1"/>
  <c r="J103" i="3" s="1"/>
  <c r="J152" i="3"/>
  <c r="BF152" i="3"/>
  <c r="BI150" i="3"/>
  <c r="BH150" i="3"/>
  <c r="BG150" i="3"/>
  <c r="BE150" i="3"/>
  <c r="T150" i="3"/>
  <c r="T148" i="3" s="1"/>
  <c r="R150" i="3"/>
  <c r="P150" i="3"/>
  <c r="BK150" i="3"/>
  <c r="J150" i="3"/>
  <c r="BF150" i="3" s="1"/>
  <c r="BI149" i="3"/>
  <c r="BH149" i="3"/>
  <c r="BG149" i="3"/>
  <c r="BE149" i="3"/>
  <c r="T149" i="3"/>
  <c r="R149" i="3"/>
  <c r="R148" i="3" s="1"/>
  <c r="P149" i="3"/>
  <c r="P148" i="3" s="1"/>
  <c r="BK149" i="3"/>
  <c r="J149" i="3"/>
  <c r="BF149" i="3" s="1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T143" i="3"/>
  <c r="R144" i="3"/>
  <c r="P144" i="3"/>
  <c r="P143" i="3" s="1"/>
  <c r="BK144" i="3"/>
  <c r="J144" i="3"/>
  <c r="BF144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T132" i="3" s="1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P132" i="3"/>
  <c r="BK133" i="3"/>
  <c r="J133" i="3"/>
  <c r="BF133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F120" i="3"/>
  <c r="J119" i="3"/>
  <c r="F119" i="3"/>
  <c r="F117" i="3"/>
  <c r="E115" i="3"/>
  <c r="F92" i="3"/>
  <c r="J91" i="3"/>
  <c r="F91" i="3"/>
  <c r="F89" i="3"/>
  <c r="E87" i="3"/>
  <c r="J24" i="3"/>
  <c r="E24" i="3"/>
  <c r="J23" i="3"/>
  <c r="E7" i="3"/>
  <c r="E113" i="3" s="1"/>
  <c r="J37" i="2"/>
  <c r="J36" i="2"/>
  <c r="AY95" i="1"/>
  <c r="J35" i="2"/>
  <c r="AX95" i="1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T149" i="2" s="1"/>
  <c r="T148" i="2" s="1"/>
  <c r="R150" i="2"/>
  <c r="R149" i="2" s="1"/>
  <c r="R148" i="2" s="1"/>
  <c r="P150" i="2"/>
  <c r="P149" i="2" s="1"/>
  <c r="P148" i="2" s="1"/>
  <c r="BK150" i="2"/>
  <c r="J150" i="2"/>
  <c r="BF150" i="2"/>
  <c r="BI147" i="2"/>
  <c r="BH147" i="2"/>
  <c r="BG147" i="2"/>
  <c r="BE147" i="2"/>
  <c r="T147" i="2"/>
  <c r="T146" i="2"/>
  <c r="R147" i="2"/>
  <c r="R146" i="2" s="1"/>
  <c r="P147" i="2"/>
  <c r="P146" i="2"/>
  <c r="BK147" i="2"/>
  <c r="BK146" i="2" s="1"/>
  <c r="J146" i="2" s="1"/>
  <c r="J100" i="2" s="1"/>
  <c r="J147" i="2"/>
  <c r="BF147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T134" i="2" s="1"/>
  <c r="R135" i="2"/>
  <c r="P135" i="2"/>
  <c r="P134" i="2"/>
  <c r="BK135" i="2"/>
  <c r="J135" i="2"/>
  <c r="BF135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P124" i="2" s="1"/>
  <c r="P123" i="2" s="1"/>
  <c r="BK125" i="2"/>
  <c r="J125" i="2"/>
  <c r="BF125" i="2" s="1"/>
  <c r="F119" i="2"/>
  <c r="J118" i="2"/>
  <c r="F118" i="2"/>
  <c r="F116" i="2"/>
  <c r="E114" i="2"/>
  <c r="F92" i="2"/>
  <c r="J91" i="2"/>
  <c r="F91" i="2"/>
  <c r="F89" i="2"/>
  <c r="E87" i="2"/>
  <c r="J24" i="2"/>
  <c r="E24" i="2"/>
  <c r="J92" i="2" s="1"/>
  <c r="J119" i="2"/>
  <c r="J23" i="2"/>
  <c r="E7" i="2"/>
  <c r="E85" i="2" s="1"/>
  <c r="E112" i="2"/>
  <c r="AS94" i="1"/>
  <c r="L90" i="1"/>
  <c r="AM90" i="1"/>
  <c r="AM89" i="1"/>
  <c r="L89" i="1"/>
  <c r="AM87" i="1"/>
  <c r="L87" i="1"/>
  <c r="L85" i="1"/>
  <c r="P122" i="2" l="1"/>
  <c r="AU95" i="1" s="1"/>
  <c r="P125" i="3"/>
  <c r="P124" i="3" s="1"/>
  <c r="T125" i="3"/>
  <c r="T124" i="3" s="1"/>
  <c r="BK149" i="2"/>
  <c r="R143" i="3"/>
  <c r="BK157" i="5"/>
  <c r="J157" i="5" s="1"/>
  <c r="J104" i="5" s="1"/>
  <c r="R157" i="5"/>
  <c r="J116" i="2"/>
  <c r="T124" i="2"/>
  <c r="T123" i="2" s="1"/>
  <c r="T122" i="2" s="1"/>
  <c r="R132" i="3"/>
  <c r="R131" i="3" s="1"/>
  <c r="T130" i="5"/>
  <c r="F37" i="5"/>
  <c r="BD100" i="1" s="1"/>
  <c r="J33" i="5"/>
  <c r="AW99" i="1" s="1"/>
  <c r="AT99" i="1" s="1"/>
  <c r="T137" i="5"/>
  <c r="BK152" i="5"/>
  <c r="J152" i="5" s="1"/>
  <c r="J103" i="5" s="1"/>
  <c r="T152" i="5"/>
  <c r="BK125" i="3"/>
  <c r="R125" i="3"/>
  <c r="R124" i="3" s="1"/>
  <c r="R123" i="3" s="1"/>
  <c r="F36" i="3"/>
  <c r="BC96" i="1" s="1"/>
  <c r="T170" i="5"/>
  <c r="AX100" i="1"/>
  <c r="AY99" i="1"/>
  <c r="AY98" i="1"/>
  <c r="N16" i="6"/>
  <c r="L24" i="6" s="1"/>
  <c r="AV100" i="1"/>
  <c r="E109" i="4"/>
  <c r="R128" i="4"/>
  <c r="BK128" i="4"/>
  <c r="J128" i="4" s="1"/>
  <c r="J99" i="4" s="1"/>
  <c r="F35" i="4"/>
  <c r="BB97" i="1" s="1"/>
  <c r="F37" i="4"/>
  <c r="BD97" i="1" s="1"/>
  <c r="BK121" i="4"/>
  <c r="J121" i="4" s="1"/>
  <c r="J98" i="4" s="1"/>
  <c r="J33" i="2"/>
  <c r="AV95" i="1" s="1"/>
  <c r="F35" i="2"/>
  <c r="BB95" i="1" s="1"/>
  <c r="F37" i="2"/>
  <c r="BD95" i="1" s="1"/>
  <c r="BK143" i="3"/>
  <c r="J143" i="3" s="1"/>
  <c r="J101" i="3" s="1"/>
  <c r="BK132" i="3"/>
  <c r="J132" i="3" s="1"/>
  <c r="J100" i="3" s="1"/>
  <c r="F34" i="3"/>
  <c r="BA96" i="1" s="1"/>
  <c r="F37" i="3"/>
  <c r="BD96" i="1" s="1"/>
  <c r="AN100" i="1"/>
  <c r="E85" i="3"/>
  <c r="J34" i="2"/>
  <c r="AW95" i="1" s="1"/>
  <c r="F34" i="2"/>
  <c r="BA95" i="1" s="1"/>
  <c r="J89" i="5"/>
  <c r="J120" i="5"/>
  <c r="J120" i="3"/>
  <c r="J92" i="3"/>
  <c r="J33" i="3"/>
  <c r="AV96" i="1" s="1"/>
  <c r="F33" i="3"/>
  <c r="AZ96" i="1" s="1"/>
  <c r="J33" i="4"/>
  <c r="AV97" i="1" s="1"/>
  <c r="F36" i="4"/>
  <c r="BC97" i="1" s="1"/>
  <c r="P128" i="4"/>
  <c r="F33" i="5"/>
  <c r="P130" i="5"/>
  <c r="F36" i="5"/>
  <c r="BK137" i="5"/>
  <c r="J137" i="5" s="1"/>
  <c r="J100" i="5" s="1"/>
  <c r="R137" i="5"/>
  <c r="T151" i="5"/>
  <c r="R124" i="2"/>
  <c r="R134" i="2"/>
  <c r="J34" i="3"/>
  <c r="AW96" i="1" s="1"/>
  <c r="F35" i="3"/>
  <c r="BB96" i="1" s="1"/>
  <c r="P121" i="4"/>
  <c r="F33" i="4"/>
  <c r="AZ97" i="1" s="1"/>
  <c r="R170" i="5"/>
  <c r="R151" i="5" s="1"/>
  <c r="P170" i="5"/>
  <c r="J34" i="5"/>
  <c r="F34" i="5"/>
  <c r="F33" i="2"/>
  <c r="AZ95" i="1" s="1"/>
  <c r="BK124" i="2"/>
  <c r="F36" i="2"/>
  <c r="BC95" i="1" s="1"/>
  <c r="BK134" i="2"/>
  <c r="J134" i="2" s="1"/>
  <c r="J99" i="2" s="1"/>
  <c r="J117" i="3"/>
  <c r="J89" i="3"/>
  <c r="J89" i="4"/>
  <c r="J113" i="4"/>
  <c r="J34" i="4"/>
  <c r="AW97" i="1" s="1"/>
  <c r="F34" i="4"/>
  <c r="BA97" i="1" s="1"/>
  <c r="F35" i="5"/>
  <c r="R130" i="5"/>
  <c r="R127" i="5" s="1"/>
  <c r="P137" i="5"/>
  <c r="P127" i="5" s="1"/>
  <c r="BK170" i="5"/>
  <c r="J170" i="5" s="1"/>
  <c r="J106" i="5" s="1"/>
  <c r="BK148" i="3"/>
  <c r="J148" i="3" s="1"/>
  <c r="J102" i="3" s="1"/>
  <c r="T151" i="3"/>
  <c r="T131" i="3" s="1"/>
  <c r="T123" i="3" s="1"/>
  <c r="T121" i="4"/>
  <c r="BK130" i="5"/>
  <c r="P152" i="5"/>
  <c r="T157" i="5"/>
  <c r="P151" i="3"/>
  <c r="P131" i="3" s="1"/>
  <c r="P123" i="3" s="1"/>
  <c r="AU96" i="1" s="1"/>
  <c r="R121" i="4"/>
  <c r="R120" i="4" s="1"/>
  <c r="R119" i="4" s="1"/>
  <c r="T128" i="4"/>
  <c r="P157" i="5"/>
  <c r="AT95" i="1" l="1"/>
  <c r="AW98" i="1"/>
  <c r="AT98" i="1" s="1"/>
  <c r="BK148" i="2"/>
  <c r="J148" i="2" s="1"/>
  <c r="J101" i="2" s="1"/>
  <c r="J149" i="2"/>
  <c r="J102" i="2" s="1"/>
  <c r="T127" i="5"/>
  <c r="T126" i="5"/>
  <c r="R123" i="2"/>
  <c r="R122" i="2" s="1"/>
  <c r="BK124" i="3"/>
  <c r="J124" i="3" s="1"/>
  <c r="J97" i="3" s="1"/>
  <c r="J125" i="3"/>
  <c r="J98" i="3" s="1"/>
  <c r="AZ100" i="1"/>
  <c r="AZ94" i="1" s="1"/>
  <c r="BA99" i="1"/>
  <c r="BA98" i="1"/>
  <c r="BB100" i="1"/>
  <c r="BC99" i="1"/>
  <c r="BC98" i="1"/>
  <c r="BA100" i="1"/>
  <c r="BB99" i="1"/>
  <c r="BB98" i="1"/>
  <c r="AW100" i="1"/>
  <c r="AT100" i="1" s="1"/>
  <c r="AX99" i="1"/>
  <c r="AX98" i="1"/>
  <c r="BC100" i="1"/>
  <c r="BD99" i="1"/>
  <c r="BD98" i="1"/>
  <c r="T120" i="4"/>
  <c r="T119" i="4" s="1"/>
  <c r="BK120" i="4"/>
  <c r="J120" i="4" s="1"/>
  <c r="J97" i="4" s="1"/>
  <c r="AT96" i="1"/>
  <c r="R126" i="5"/>
  <c r="BK123" i="2"/>
  <c r="J124" i="2"/>
  <c r="J98" i="2" s="1"/>
  <c r="P151" i="5"/>
  <c r="P126" i="5" s="1"/>
  <c r="AU100" i="1" s="1"/>
  <c r="J130" i="5"/>
  <c r="J99" i="5" s="1"/>
  <c r="BK127" i="5"/>
  <c r="BK131" i="3"/>
  <c r="BK151" i="5"/>
  <c r="J151" i="5" s="1"/>
  <c r="J102" i="5" s="1"/>
  <c r="P120" i="4"/>
  <c r="P119" i="4" s="1"/>
  <c r="AU97" i="1" s="1"/>
  <c r="AT97" i="1"/>
  <c r="BD94" i="1" l="1"/>
  <c r="W33" i="1" s="1"/>
  <c r="BA94" i="1"/>
  <c r="AW94" i="1" s="1"/>
  <c r="BC94" i="1"/>
  <c r="AY94" i="1" s="1"/>
  <c r="BB94" i="1"/>
  <c r="W31" i="1" s="1"/>
  <c r="BK119" i="4"/>
  <c r="J119" i="4" s="1"/>
  <c r="J96" i="4" s="1"/>
  <c r="AU94" i="1"/>
  <c r="J131" i="3"/>
  <c r="J99" i="3" s="1"/>
  <c r="BK123" i="3"/>
  <c r="J123" i="3" s="1"/>
  <c r="W29" i="1"/>
  <c r="AV94" i="1"/>
  <c r="J127" i="5"/>
  <c r="J97" i="5" s="1"/>
  <c r="BK126" i="5"/>
  <c r="J126" i="5" s="1"/>
  <c r="J30" i="4"/>
  <c r="J123" i="2"/>
  <c r="J97" i="2" s="1"/>
  <c r="BK122" i="2"/>
  <c r="J122" i="2" s="1"/>
  <c r="W32" i="1" l="1"/>
  <c r="AX94" i="1"/>
  <c r="J30" i="2"/>
  <c r="J96" i="2"/>
  <c r="J39" i="4"/>
  <c r="AG97" i="1"/>
  <c r="AN97" i="1" s="1"/>
  <c r="J30" i="5"/>
  <c r="AG98" i="1" s="1"/>
  <c r="AN98" i="1" s="1"/>
  <c r="J96" i="5"/>
  <c r="J96" i="3"/>
  <c r="J30" i="3"/>
  <c r="AK29" i="1"/>
  <c r="AT94" i="1"/>
  <c r="J39" i="3" l="1"/>
  <c r="AG96" i="1"/>
  <c r="AN96" i="1" s="1"/>
  <c r="J39" i="5"/>
  <c r="J39" i="2"/>
  <c r="AG95" i="1"/>
  <c r="AN95" i="1" l="1"/>
  <c r="AN94" i="1" s="1"/>
  <c r="AG94" i="1"/>
  <c r="AK26" i="1" s="1"/>
  <c r="W30" i="1" s="1"/>
  <c r="AK30" i="1" s="1"/>
  <c r="AK35" i="1" s="1"/>
</calcChain>
</file>

<file path=xl/sharedStrings.xml><?xml version="1.0" encoding="utf-8"?>
<sst xmlns="http://schemas.openxmlformats.org/spreadsheetml/2006/main" count="3545" uniqueCount="753">
  <si>
    <t>Export Komplet</t>
  </si>
  <si>
    <t/>
  </si>
  <si>
    <t>2.0</t>
  </si>
  <si>
    <t>False</t>
  </si>
  <si>
    <t>{ff3ccc14-cca8-45d0-ab67-893f6c188588}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</si>
  <si>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</si>
  <si>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</si>
  <si>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</si>
  <si>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</si>
  <si>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</si>
  <si>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</si>
  <si>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</si>
  <si>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</si>
  <si>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Zníženie energetickej náročnosti objektov spoločnosti HERN, s.r.o. Námestovo - SO 201</t>
  </si>
  <si>
    <t>JKSO:</t>
  </si>
  <si>
    <t>KS:</t>
  </si>
  <si>
    <t>Miesto:</t>
  </si>
  <si>
    <t>Námestovo</t>
  </si>
  <si>
    <t>Dátum:</t>
  </si>
  <si>
    <t>Objednávateľ:</t>
  </si>
  <si>
    <t>IČO:</t>
  </si>
  <si>
    <t>HERN, s.r.o. Námestovo</t>
  </si>
  <si>
    <t>IČ DPH:</t>
  </si>
  <si>
    <t>Zhotoviteľ:</t>
  </si>
  <si>
    <t>Projektant:</t>
  </si>
  <si>
    <t xml:space="preserve">Ing.Tibor Petrík 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</si>
  <si>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</si>
  <si>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</si>
  <si>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</si>
  <si>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</si>
  <si>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</si>
  <si>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</si>
  <si>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</si>
  <si>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</si>
  <si>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</si>
  <si>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</si>
  <si>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</si>
  <si>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</si>
  <si>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</si>
  <si>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</si>
  <si>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</si>
  <si>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</si>
  <si>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</si>
  <si>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</si>
  <si>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</si>
  <si>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</si>
  <si>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</si>
  <si>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</si>
  <si>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</si>
  <si>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</si>
  <si>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</si>
  <si>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</si>
  <si>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</si>
  <si>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</si>
  <si>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</si>
  <si>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</si>
  <si>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</si>
  <si>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</si>
  <si>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</si>
  <si>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</si>
  <si>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</si>
  <si>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</si>
  <si>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</si>
  <si>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</si>
  <si>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</si>
  <si>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</si>
  <si>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</si>
  <si>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</si>
  <si>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</si>
  <si>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</si>
  <si>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</si>
  <si>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</si>
  <si>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</si>
  <si>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</si>
  <si>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</si>
  <si>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</si>
  <si>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obvodového plášťa</t>
  </si>
  <si>
    <t>STA</t>
  </si>
  <si>
    <t>1</t>
  </si>
  <si>
    <t>{c9eeaf33-6573-44f1-99f3-656682ccdf6a}</t>
  </si>
  <si>
    <t>02</t>
  </si>
  <si>
    <t>Zateplenie strešného plášťa</t>
  </si>
  <si>
    <t>{bfb82aef-92d0-4c8c-8f91-d8d9c347ef8c}</t>
  </si>
  <si>
    <t>03</t>
  </si>
  <si>
    <t>Výmena výplní otvorov</t>
  </si>
  <si>
    <t>{5f4e41af-dcc5-486d-b542-83dc16cbe1d0}</t>
  </si>
  <si>
    <t>04</t>
  </si>
  <si>
    <t>Ostatné</t>
  </si>
  <si>
    <t>{8b364c0d-3f15-4f52-b3ff-713b5a795f8d}</t>
  </si>
  <si>
    <t>KRYCÍ LIST ROZPOČTU</t>
  </si>
  <si>
    <t>Objekt:</t>
  </si>
  <si>
    <t>01 - Zateplenie obvodového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</si>
  <si>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</si>
  <si>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</si>
  <si>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</si>
  <si>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</si>
  <si>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</si>
  <si>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</si>
  <si>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</si>
  <si>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</si>
  <si>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</si>
  <si>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</si>
  <si>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</si>
  <si>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</si>
  <si>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</si>
  <si>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</si>
  <si>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</si>
  <si>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</si>
  <si>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</si>
  <si>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</si>
  <si>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</si>
  <si>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</si>
  <si>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</si>
  <si>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</si>
  <si>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</si>
  <si>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</si>
  <si>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</si>
  <si>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</si>
  <si>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</si>
  <si>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 xml:space="preserve"> Úpravy povrchov, podlahy, osadenie</t>
  </si>
  <si>
    <t>K</t>
  </si>
  <si>
    <t>622460241</t>
  </si>
  <si>
    <t>Vonkajšia omietka stien vápennocementová jadrová (hrubá), hr. 10 mm</t>
  </si>
  <si>
    <t>m2</t>
  </si>
  <si>
    <t>CS CENEKON 2018 01</t>
  </si>
  <si>
    <t>4</t>
  </si>
  <si>
    <t>2</t>
  </si>
  <si>
    <t>820448947</t>
  </si>
  <si>
    <t>Vonkajšia omietka stien tenkovrstvová, silikónová, omietka škrabaná hr.2 mm</t>
  </si>
  <si>
    <t>CS CENEKON 2019 01</t>
  </si>
  <si>
    <t>1073268574</t>
  </si>
  <si>
    <t>3</t>
  </si>
  <si>
    <t>622465121</t>
  </si>
  <si>
    <t>Vonkajšia omietka stien, farebné piesky  mozaiková omietka</t>
  </si>
  <si>
    <t>2025532851</t>
  </si>
  <si>
    <t>622902110</t>
  </si>
  <si>
    <t>Očistenie fasády tlakovou vodou</t>
  </si>
  <si>
    <t>CS Cenekon 2012 02</t>
  </si>
  <si>
    <t>1889357297</t>
  </si>
  <si>
    <t>5</t>
  </si>
  <si>
    <t>622902111</t>
  </si>
  <si>
    <t>Odprášenie fasády</t>
  </si>
  <si>
    <t>647649296</t>
  </si>
  <si>
    <t>625250061</t>
  </si>
  <si>
    <t>Kontaktný zatepľovací systém hr. 120 mm dosky z MW, skrutkovacie kotvy</t>
  </si>
  <si>
    <t>-1396190510</t>
  </si>
  <si>
    <t>7</t>
  </si>
  <si>
    <t>625250068</t>
  </si>
  <si>
    <t>Kontaktný zatepľovací systém ostenia na báze minerálnej vlny ,  bez povrchovej úpravy, hr. izolantu 30 mm</t>
  </si>
  <si>
    <t>1178125743</t>
  </si>
  <si>
    <t>8</t>
  </si>
  <si>
    <t>625250150</t>
  </si>
  <si>
    <t>Doteplenie konštrukcie hr. 20 mm, systém XPS - parapety</t>
  </si>
  <si>
    <t>996291622</t>
  </si>
  <si>
    <t>9</t>
  </si>
  <si>
    <t>625250155</t>
  </si>
  <si>
    <t>Doteplenie konštrukcie hr. 80 mm, systém XPS STYRODUR 2800 C - PCI, lepený rámovo s prikotvením</t>
  </si>
  <si>
    <t>-1868089889</t>
  </si>
  <si>
    <t>Ostatné konštrukcie a práce-búranie</t>
  </si>
  <si>
    <t>10</t>
  </si>
  <si>
    <t>941941032</t>
  </si>
  <si>
    <t>Montáž lešenia ľahkého pracovného radového s podlahami šírky od 0,80 do 1,00 m, výšky nad 10 do 30 m</t>
  </si>
  <si>
    <t>-2030576237</t>
  </si>
  <si>
    <t>11</t>
  </si>
  <si>
    <t>941941192</t>
  </si>
  <si>
    <t>Príplatok za prvý a každý ďalší i začatý mesiac použitia lešenia ľahkého pracovného radového s podlahami šírky od 0,80 do 1,00 m, výšky nad 10 do 30 m</t>
  </si>
  <si>
    <t>735234546</t>
  </si>
  <si>
    <t>12</t>
  </si>
  <si>
    <t>941941832</t>
  </si>
  <si>
    <t>Demontáž lešenia ľahkého pracovného radového s podlahami šírky nad 0,80 do 1,00 m, výšky nad 10 do 30 m</t>
  </si>
  <si>
    <t>-1360349166</t>
  </si>
  <si>
    <t>13</t>
  </si>
  <si>
    <t>9529011111</t>
  </si>
  <si>
    <t>Vyčistenie okolia objektu</t>
  </si>
  <si>
    <t>-1738595528</t>
  </si>
  <si>
    <t>14</t>
  </si>
  <si>
    <t>953945108</t>
  </si>
  <si>
    <t>Soklový profil SL 12 (hliníkový)</t>
  </si>
  <si>
    <t>m</t>
  </si>
  <si>
    <t>-610369983</t>
  </si>
  <si>
    <t>15</t>
  </si>
  <si>
    <t>953946111</t>
  </si>
  <si>
    <t>Rohový hliníkový profil s integrovanou tkaninou - 100x100</t>
  </si>
  <si>
    <t>2001055586</t>
  </si>
  <si>
    <t>16</t>
  </si>
  <si>
    <t>953996112</t>
  </si>
  <si>
    <t>Dilatačný profil PVC V s integrovanou tkaninou 100x100 - rohový</t>
  </si>
  <si>
    <t>-1024087837</t>
  </si>
  <si>
    <t>17</t>
  </si>
  <si>
    <t>953996121</t>
  </si>
  <si>
    <t xml:space="preserve">Príslušenstvo k zateplovaciemu systému , okenný profil s páskou APU s integrovanou tkaninou - APU 6 / 2,5 m </t>
  </si>
  <si>
    <t>-780239954</t>
  </si>
  <si>
    <t>18</t>
  </si>
  <si>
    <t>953996131</t>
  </si>
  <si>
    <t>Príslušenstvo k zatepľovaciemu systému - Rohový PVC profil s integrovanou tkaninou 100x100</t>
  </si>
  <si>
    <t>CS CENEKON 2016 02</t>
  </si>
  <si>
    <t>-1602191457</t>
  </si>
  <si>
    <t>19</t>
  </si>
  <si>
    <t>953996142</t>
  </si>
  <si>
    <t xml:space="preserve">Príslušenstvo k zateplovaciemu systému -  rohový PVC profil s odkvapničkou a integrovanou tkaninou - PVC 100x100 nepriznaný vo fasáde </t>
  </si>
  <si>
    <t>749747170</t>
  </si>
  <si>
    <t>953996151</t>
  </si>
  <si>
    <t>Príslušenstvo k zateplovaciemu systému - vytvorenie základnej výstužnej vrstvy za pomoci armovacej tkaniny - R 117 - 145g/m2</t>
  </si>
  <si>
    <t>-234764300</t>
  </si>
  <si>
    <t>99</t>
  </si>
  <si>
    <t>Presun hmôt HSV</t>
  </si>
  <si>
    <t>21</t>
  </si>
  <si>
    <t>999281111</t>
  </si>
  <si>
    <t>Presun hmôt pre opravy a údržbu objektov vrátane vonkajších plášťov výšky do 25 m</t>
  </si>
  <si>
    <t>t</t>
  </si>
  <si>
    <t>-571003745</t>
  </si>
  <si>
    <t>PSV</t>
  </si>
  <si>
    <t>Práce a dodávky PSV</t>
  </si>
  <si>
    <t>767</t>
  </si>
  <si>
    <t>Konštrukcie doplnkové kovové</t>
  </si>
  <si>
    <t>22</t>
  </si>
  <si>
    <t>767411102</t>
  </si>
  <si>
    <t>Montáž opláštenia sendvičovými stenovými panelmi  na OK, hrúbky nad 100 do 150 mm</t>
  </si>
  <si>
    <t>-1392955739</t>
  </si>
  <si>
    <t>23</t>
  </si>
  <si>
    <t>M</t>
  </si>
  <si>
    <t>553250002501</t>
  </si>
  <si>
    <t>Panel sendvičový PIR stenový štandardný BTH-PIR-W-ST oceľový plášť š. 1100 mm hr. jadra 120 mm</t>
  </si>
  <si>
    <t>32</t>
  </si>
  <si>
    <t>-618783577</t>
  </si>
  <si>
    <t>24</t>
  </si>
  <si>
    <t>553250002500</t>
  </si>
  <si>
    <t>Panel sendvičový PIR stenový štandardný BTH-PIR-W-ST oceľový plášť š. 1100 mm hr. jadra 100 mm</t>
  </si>
  <si>
    <t>1401100237</t>
  </si>
  <si>
    <t>25</t>
  </si>
  <si>
    <t>553250002502</t>
  </si>
  <si>
    <t>Dodávka lemovacích prvkov, kompletný spojovací materiál k panelom</t>
  </si>
  <si>
    <t>súb</t>
  </si>
  <si>
    <t>-330760159</t>
  </si>
  <si>
    <t>02 - Zateplenie strešného plášťa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</si>
  <si>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</si>
  <si>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</si>
  <si>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</si>
  <si>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</si>
  <si>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>979081111</t>
  </si>
  <si>
    <t>Odvoz sutiny a vybúraných hmôt na skládku do 1 km</t>
  </si>
  <si>
    <t>868000858</t>
  </si>
  <si>
    <t>979081121</t>
  </si>
  <si>
    <t>Odvoz sutiny a vybúraných hmôt na skládku za každý ďalší 1 km</t>
  </si>
  <si>
    <t>-1893523033</t>
  </si>
  <si>
    <t>979082111</t>
  </si>
  <si>
    <t>Vnútrostavenisková doprava sutiny a vybúraných hmôt do 10 m</t>
  </si>
  <si>
    <t>-755256685</t>
  </si>
  <si>
    <t>979082121</t>
  </si>
  <si>
    <t>Vnútrostavenisková doprava sutiny a vybúraných hmôt za každých ďalších 5 m</t>
  </si>
  <si>
    <t>767699042</t>
  </si>
  <si>
    <t>979089012</t>
  </si>
  <si>
    <t>Poplatok za skladovanie - betón, tehly, dlaždice (17 01 ), ostatné</t>
  </si>
  <si>
    <t>1998006957</t>
  </si>
  <si>
    <t>712</t>
  </si>
  <si>
    <t>Izolácie striech, povlakové krytiny</t>
  </si>
  <si>
    <t>712290010</t>
  </si>
  <si>
    <t>Zhotovenie parozábrany pre strechy ploché do 10°</t>
  </si>
  <si>
    <t>1431840211</t>
  </si>
  <si>
    <t>283230007300</t>
  </si>
  <si>
    <t xml:space="preserve">Parozábrana </t>
  </si>
  <si>
    <t>1448666600</t>
  </si>
  <si>
    <t>712300841</t>
  </si>
  <si>
    <t>Očistenie starej krytiny od nečistôt</t>
  </si>
  <si>
    <t>-48655138</t>
  </si>
  <si>
    <t>712300842</t>
  </si>
  <si>
    <t>Oprava poškodených častí pôvodnej strešnej krytiny</t>
  </si>
  <si>
    <t>-1986495683</t>
  </si>
  <si>
    <t>712361703</t>
  </si>
  <si>
    <t>Zhotovenie povlak. krytiny striech plochých  fóliou kotvenou mechanicky do podkkladu</t>
  </si>
  <si>
    <t>1284333515</t>
  </si>
  <si>
    <t>2833000150</t>
  </si>
  <si>
    <t>Zváraná fólia z mäkčeného PVC hr.1,50 mm, napr.FATRAFOL 810V alebo ekvivalent</t>
  </si>
  <si>
    <t>1358718601</t>
  </si>
  <si>
    <t>311950003800</t>
  </si>
  <si>
    <t>Kotva  EJOT pre ukotvenie hydroizolácie 6ks/m2</t>
  </si>
  <si>
    <t>ks</t>
  </si>
  <si>
    <t>907493425</t>
  </si>
  <si>
    <t>712990040</t>
  </si>
  <si>
    <t>Položenie geotextílie vodorovne alebo zvislo na strechy ploché do 10°</t>
  </si>
  <si>
    <t>-30565654</t>
  </si>
  <si>
    <t>6936651300</t>
  </si>
  <si>
    <t>Geotextília netkaná polypropylénová Tatratex PP   300</t>
  </si>
  <si>
    <t>-490711859</t>
  </si>
  <si>
    <t>998712201</t>
  </si>
  <si>
    <t>Presun hmôt pre izoláciu povlakovej krytiny v objektoch výšky do 6 m</t>
  </si>
  <si>
    <t>%</t>
  </si>
  <si>
    <t>-1122160621</t>
  </si>
  <si>
    <t>713</t>
  </si>
  <si>
    <t>Izolácie tepelné</t>
  </si>
  <si>
    <t>713141255</t>
  </si>
  <si>
    <t>Montáž TI striech do 10° minerálnou vlnou, rozloženej v dvoch vrstvách, prikotvením</t>
  </si>
  <si>
    <t>-1623914343</t>
  </si>
  <si>
    <t>631440024600</t>
  </si>
  <si>
    <t>Doska, 60x1200x2000 mm izolácia z kamennej vlny vhodná pre zateplenie striech</t>
  </si>
  <si>
    <t>1989310455</t>
  </si>
  <si>
    <t>631440024700</t>
  </si>
  <si>
    <t>Doska , 80x1200x2000 mm izolácia z kamennej vlny vhodná pre zateplenie striech</t>
  </si>
  <si>
    <t>1190615926</t>
  </si>
  <si>
    <t>998713201</t>
  </si>
  <si>
    <t>Presun hmôt pre izolácie tepelné v objektoch výšky do 6 m</t>
  </si>
  <si>
    <t>929832431</t>
  </si>
  <si>
    <t>762</t>
  </si>
  <si>
    <t>Konštrukcie tesárske</t>
  </si>
  <si>
    <t>762431305</t>
  </si>
  <si>
    <t>Obloženie stien z dosiek OSB 3 skrutkovaných na zraz hr. dosky 22 mm</t>
  </si>
  <si>
    <t>1526312994</t>
  </si>
  <si>
    <t>998762202</t>
  </si>
  <si>
    <t>Presun hmôt pre konštrukcie tesárske v objektoch výšky do 12 m</t>
  </si>
  <si>
    <t>-1420675526</t>
  </si>
  <si>
    <t>764</t>
  </si>
  <si>
    <t>Konštrukcie klampiarske</t>
  </si>
  <si>
    <t>764430850</t>
  </si>
  <si>
    <t>Demontáž oplechovania múrov a nadmuroviek rš 600 mm,  -0,00337t</t>
  </si>
  <si>
    <t>-570338283</t>
  </si>
  <si>
    <t>764731117.1</t>
  </si>
  <si>
    <t>Oplechovanie múrov, atík, nadmuroviek z plechov viplanyl rš. do 750 mm</t>
  </si>
  <si>
    <t>1963622215</t>
  </si>
  <si>
    <t>764731118</t>
  </si>
  <si>
    <t>Oplechovanie múrov, atík, nadmuroviek z plechov poplastovaných rš. do 1350mm</t>
  </si>
  <si>
    <t>-1426204726</t>
  </si>
  <si>
    <t>998764201</t>
  </si>
  <si>
    <t>Presun hmôt pre konštrukcie klampiarske v objektoch výšky do 6 m</t>
  </si>
  <si>
    <t>-1265479904</t>
  </si>
  <si>
    <t>03 - Výmena výplní otvorov</t>
  </si>
  <si>
    <t xml:space="preserve">    766 - Konštrukcie stolárske</t>
  </si>
  <si>
    <t>766</t>
  </si>
  <si>
    <t>Konštrukcie stolárske</t>
  </si>
  <si>
    <t>872746006</t>
  </si>
  <si>
    <t>283290006100</t>
  </si>
  <si>
    <t>Tesniaca fólia CX exteriér, š. 290 mm, dĺ. 30 m, pre tesnenie pripájacej škáry okenného rámu a muriva, polymér, ALLMEDIA</t>
  </si>
  <si>
    <t>2139822724</t>
  </si>
  <si>
    <t>283290006200</t>
  </si>
  <si>
    <t>Tesniaca fólia CX interiér, š. 70 mm, dĺ. 30 m, pre tesnenie pripájacej škáry okenného rámu a muriva</t>
  </si>
  <si>
    <t>474339235</t>
  </si>
  <si>
    <t>611410000141</t>
  </si>
  <si>
    <t>Plastové okno jednokrídlové OS, šxv 1350x1800 mm, izolačné dvojsklo ozn 19</t>
  </si>
  <si>
    <t>-616349793</t>
  </si>
  <si>
    <t>611410000142</t>
  </si>
  <si>
    <t>Plastové okno jednokrídlové S, šxv 1350x600 mm, izolačné dvojsklo ozn 20</t>
  </si>
  <si>
    <t>1878405793</t>
  </si>
  <si>
    <t>998766202</t>
  </si>
  <si>
    <t>Presun hmot pre konštrukcie stolárske v objektoch výšky nad 6 do 12 m</t>
  </si>
  <si>
    <t>-1134106813</t>
  </si>
  <si>
    <t>767610030</t>
  </si>
  <si>
    <t>Montáž polykarbonátových presvetľovacích pevných exteriérových stien</t>
  </si>
  <si>
    <t>-298224940</t>
  </si>
  <si>
    <t>553560017531</t>
  </si>
  <si>
    <t>Polykarbonátový presvetľovací panel 4800x6000mm hr. 40mm s 2 oknamii 1000x1200mm typ AKRAPAN alebo ekvivalent , ozn 06</t>
  </si>
  <si>
    <t>-2059435562</t>
  </si>
  <si>
    <t>553560017532</t>
  </si>
  <si>
    <t>Polykarbonátový presvetľovací panel 7800x5250mm hr. 40mm s 2 oknamii 1000x1200mm typ AKRAPAN alebo ekvivalent , ozn 07</t>
  </si>
  <si>
    <t>314018795</t>
  </si>
  <si>
    <t>553560017533</t>
  </si>
  <si>
    <t>Polykarbonátový presvetľovací panel 3040xx3000mm hr. 40mm typ AKRAPAN alebo ekvivalent , ozn O8</t>
  </si>
  <si>
    <t>430451327</t>
  </si>
  <si>
    <t>553560017534</t>
  </si>
  <si>
    <t>Polykarbonátový presvetľovací panel 4800xx3400mm hr. 40mm typ AKRAPAN alebo ekvivalent , ozn O9</t>
  </si>
  <si>
    <t>-523298657</t>
  </si>
  <si>
    <t>553560017535</t>
  </si>
  <si>
    <t>Polykarbonátový presvetľovací panel 16500xx2050mm hr. 40mm typ AKRAPAN alebo ekvivalent , ozn 10</t>
  </si>
  <si>
    <t>1906705376</t>
  </si>
  <si>
    <t>553560017519</t>
  </si>
  <si>
    <t>Elektrický pohon k polykarbonátovým presvetľovacím panelom 240VA</t>
  </si>
  <si>
    <t>-1388150804</t>
  </si>
  <si>
    <t>767646520</t>
  </si>
  <si>
    <t>Montáž dverí hliníkových 1 m obvodu dverí</t>
  </si>
  <si>
    <t>237039312</t>
  </si>
  <si>
    <t>637306705</t>
  </si>
  <si>
    <t>283290006300</t>
  </si>
  <si>
    <t>Tesniaca fólia CX interiér, š. 90 mm, dĺ. 30 m, pre tesnenie pripájacej škáry okenného rámu a muriva</t>
  </si>
  <si>
    <t>-2043126162</t>
  </si>
  <si>
    <t>553410032143</t>
  </si>
  <si>
    <t>Dvere vchodové hliníkové 1000x2000mm,1-krídlové ozn. 16</t>
  </si>
  <si>
    <t>-1382573902</t>
  </si>
  <si>
    <t>553410032144</t>
  </si>
  <si>
    <t>Dvere vchodové hliníkové 900x2100mm,1-krídlové ozn. 18</t>
  </si>
  <si>
    <t>-2079793585</t>
  </si>
  <si>
    <t>553410032145</t>
  </si>
  <si>
    <t>Vstupná stena hliníková 3040x2200mm,s dvomi dverami dvojkrídlovými, izolačné dvojsklo  ozn. 15</t>
  </si>
  <si>
    <t>-1429066514</t>
  </si>
  <si>
    <t>553410032146</t>
  </si>
  <si>
    <t>Vstupná stena hliníková 2750x2200mm,s dvomi dverami dvojkrídlovými, izolačné dvojsklo  ozn. 17</t>
  </si>
  <si>
    <t>-1021911711</t>
  </si>
  <si>
    <t>767651210</t>
  </si>
  <si>
    <t>Montáž vrát otočných, osadených do oceľovej zárubne, s plochou do 6 m2</t>
  </si>
  <si>
    <t>-1286565579</t>
  </si>
  <si>
    <t>553102100142</t>
  </si>
  <si>
    <t>Brána oceľová dvojkrídlová zeteplená 2400x2400mm,vrátane zárubne ozn. 14</t>
  </si>
  <si>
    <t>-1765958937</t>
  </si>
  <si>
    <t>767657340</t>
  </si>
  <si>
    <t>Montáž vrát rolovacích, osadených do oceľovej konštrukcie, s plochou nad 13 m2</t>
  </si>
  <si>
    <t>-986194959</t>
  </si>
  <si>
    <t>553410056447</t>
  </si>
  <si>
    <t>Priemyselné vráta rolovacie zateplené  šxv  3700x4100mm ,  ozn 11</t>
  </si>
  <si>
    <t>-232240337</t>
  </si>
  <si>
    <t>767658114</t>
  </si>
  <si>
    <t>Montáž vrát sekčných sklopných pod strop plochy nad 13 m2</t>
  </si>
  <si>
    <t>1381313983</t>
  </si>
  <si>
    <t>26</t>
  </si>
  <si>
    <t>553410056445</t>
  </si>
  <si>
    <t>Priemyselné vráta sekčné šxv 4100x4100mm s dverami 800x2000mm,  ozn 12</t>
  </si>
  <si>
    <t>-1983866531</t>
  </si>
  <si>
    <t>27</t>
  </si>
  <si>
    <t>553410056446</t>
  </si>
  <si>
    <t>Priemyselné vráta sekčné šxv 4800x4350mm  ozn 13</t>
  </si>
  <si>
    <t>2076538463</t>
  </si>
  <si>
    <t>28</t>
  </si>
  <si>
    <t>998767202</t>
  </si>
  <si>
    <t>Presun hmôt pre kovové stavebné doplnkové konštrukcie v objektoch výšky nad 6 do 12 m</t>
  </si>
  <si>
    <t>-1675299356</t>
  </si>
  <si>
    <t>04 - Ostatné</t>
  </si>
  <si>
    <t xml:space="preserve">    3 - Zvislé a kompletné konštrukcie</t>
  </si>
  <si>
    <t xml:space="preserve">    6 - Úpravy povrchov, podlahy, osadenie</t>
  </si>
  <si>
    <t xml:space="preserve">    721 - Zdravotechnika - vnútorná kanalizácia</t>
  </si>
  <si>
    <t>Zvislé a kompletné konštrukcie</t>
  </si>
  <si>
    <t>311273116</t>
  </si>
  <si>
    <t xml:space="preserve">Murivo nosné (m3) z tvárnic hr. 300 mm P2-400 PDK, na MVC </t>
  </si>
  <si>
    <t>m3</t>
  </si>
  <si>
    <t>939105298</t>
  </si>
  <si>
    <t>Úpravy povrchov, podlahy, osadenie</t>
  </si>
  <si>
    <t>612425931</t>
  </si>
  <si>
    <t>Omietka vápenná vnútorného ostenia okenného alebo dverného štuková</t>
  </si>
  <si>
    <t>-346205067</t>
  </si>
  <si>
    <t>612465116</t>
  </si>
  <si>
    <t xml:space="preserve">Príprava vnútorného podkladu stien Univerzálny základ </t>
  </si>
  <si>
    <t>-547134977</t>
  </si>
  <si>
    <t>612481119</t>
  </si>
  <si>
    <t>Potiahnutie vnútorných stien, sklotextílnou mriežkou</t>
  </si>
  <si>
    <t>1920243364</t>
  </si>
  <si>
    <t>624601111</t>
  </si>
  <si>
    <t xml:space="preserve">Tmelenie škár (s dodaním hmôt) </t>
  </si>
  <si>
    <t>1494292246</t>
  </si>
  <si>
    <t>648991113</t>
  </si>
  <si>
    <t>Osadenie parapetných dosiek z plastických a poloplast., hmôt, š. nad 200 mm</t>
  </si>
  <si>
    <t>-175997635</t>
  </si>
  <si>
    <t>611560000301</t>
  </si>
  <si>
    <t>Parapetná doska plastová, šírka nad 200 mm, vnútorná</t>
  </si>
  <si>
    <t>170359622</t>
  </si>
  <si>
    <t>941955001</t>
  </si>
  <si>
    <t>Lešenie ľahké pracovné pomocné, s výškou lešeňovej podlahy do 1,20 m</t>
  </si>
  <si>
    <t>461921252</t>
  </si>
  <si>
    <t>953941212</t>
  </si>
  <si>
    <t xml:space="preserve">Osadenie ventilačných mriežok </t>
  </si>
  <si>
    <t>-2041328</t>
  </si>
  <si>
    <t>4297201020</t>
  </si>
  <si>
    <t xml:space="preserve">Ventilačná mriežka  </t>
  </si>
  <si>
    <t>1630574307</t>
  </si>
  <si>
    <t>968061115</t>
  </si>
  <si>
    <t>Demontáž okien 1 bm obvodu - 0,008t</t>
  </si>
  <si>
    <t>-1754941859</t>
  </si>
  <si>
    <t>968061116</t>
  </si>
  <si>
    <t>Demontáž dverí vchodových, 1 bm obvodu - 0,012t</t>
  </si>
  <si>
    <t>40921860</t>
  </si>
  <si>
    <t>968062559</t>
  </si>
  <si>
    <t>Vybúranie  vrát plochy nad 5 m2,  -0,05200t</t>
  </si>
  <si>
    <t>-1854513419</t>
  </si>
  <si>
    <t>174095533</t>
  </si>
  <si>
    <t>-1892934113</t>
  </si>
  <si>
    <t>-377325705</t>
  </si>
  <si>
    <t>-560620511</t>
  </si>
  <si>
    <t>-1025213464</t>
  </si>
  <si>
    <t>-345084381</t>
  </si>
  <si>
    <t>721</t>
  </si>
  <si>
    <t>Zdravotechnika - vnútorná kanalizácia</t>
  </si>
  <si>
    <t>721230078</t>
  </si>
  <si>
    <t xml:space="preserve">Montáž strešného vtoku pre fóliové izolácie mechanicky kotveného </t>
  </si>
  <si>
    <t>846018411</t>
  </si>
  <si>
    <t>286630003400</t>
  </si>
  <si>
    <t>Strešný vtok DN 125,  izolačný tanier, zvislý odtok, záchytný kôš D 180 mm, PP/nerez</t>
  </si>
  <si>
    <t>-1010816383</t>
  </si>
  <si>
    <t>286630051700</t>
  </si>
  <si>
    <t>Nadstavec , D 125 mm,  izolačný tanier pre strešné vtoky, PP</t>
  </si>
  <si>
    <t>1097739929</t>
  </si>
  <si>
    <t>998721202</t>
  </si>
  <si>
    <t>Presun hmôt pre vnútornú kanalizáciu v objektoch výšky nad 6 do 12 m</t>
  </si>
  <si>
    <t>1558601165</t>
  </si>
  <si>
    <t>764410360</t>
  </si>
  <si>
    <t>Oplechovanie parapetov z hliníkového Al plechu, vrátane rohov r.š. 400 mm</t>
  </si>
  <si>
    <t>-1113634580</t>
  </si>
  <si>
    <t>764410850</t>
  </si>
  <si>
    <t>Demontáž oplechovania parapetov rš od 100 do 330 mm,  -0,00135t</t>
  </si>
  <si>
    <t>-698085087</t>
  </si>
  <si>
    <t>764454802</t>
  </si>
  <si>
    <t>Demontáž odpadových rúr kruhových, s priemerom 120 mm,  -0,00285t</t>
  </si>
  <si>
    <t>1679650919</t>
  </si>
  <si>
    <t>764456855</t>
  </si>
  <si>
    <t>Demontáž odpadového kolena výtokového kruhového, s priemerom 120,150 a 200 mm,  -0,00116t</t>
  </si>
  <si>
    <t>619948495</t>
  </si>
  <si>
    <t>764751122</t>
  </si>
  <si>
    <t>Spodný diel odpadovej rúry z poplastovaného plechu</t>
  </si>
  <si>
    <t>-978416968</t>
  </si>
  <si>
    <t>29</t>
  </si>
  <si>
    <t>764751133</t>
  </si>
  <si>
    <t>Koleno odpadovej rúry z poplastovaného plechu</t>
  </si>
  <si>
    <t>775773921</t>
  </si>
  <si>
    <t>30</t>
  </si>
  <si>
    <t>764752113</t>
  </si>
  <si>
    <t>Odpadová rúra kruhová  nad D 120 mm z poplastovaného plechu</t>
  </si>
  <si>
    <t>-730137662</t>
  </si>
  <si>
    <t>31</t>
  </si>
  <si>
    <t>764761122</t>
  </si>
  <si>
    <t>Žľab pododkvapový polkruhový R 150 mm, vrátane čela, hákov, rohov, kútov</t>
  </si>
  <si>
    <t>1736596366</t>
  </si>
  <si>
    <t>764761232</t>
  </si>
  <si>
    <t xml:space="preserve">Žľabový kotlík k polkruhovým žľabom </t>
  </si>
  <si>
    <t>-515513686</t>
  </si>
  <si>
    <t>33</t>
  </si>
  <si>
    <t>998764202</t>
  </si>
  <si>
    <t>Presun hmôt pre konštrukcie klampiarske v objektoch výšky nad 6 do 12 m</t>
  </si>
  <si>
    <t>-662352285</t>
  </si>
  <si>
    <t>34</t>
  </si>
  <si>
    <t>766694983</t>
  </si>
  <si>
    <t>Demontáž parapetnej dosky drevenej šírky nad 300 mm, dĺžky nad 1600 mm, -0,008t</t>
  </si>
  <si>
    <t>233012455</t>
  </si>
  <si>
    <t>35</t>
  </si>
  <si>
    <t>767112811</t>
  </si>
  <si>
    <t>Demontáž presvetľovacích  stien  -0,03300t</t>
  </si>
  <si>
    <t>-1213846799</t>
  </si>
  <si>
    <t>36</t>
  </si>
  <si>
    <t>767132811</t>
  </si>
  <si>
    <t>Demontáž stien a priečok z plechu skrutkovaných vrátane tepelnej uzolácie</t>
  </si>
  <si>
    <t>-281748963</t>
  </si>
  <si>
    <t>37</t>
  </si>
  <si>
    <t>767995103</t>
  </si>
  <si>
    <t>Montáž ostatných atypických kovových stavebných doplnkových konštrukcií - OK pre panely, vráta</t>
  </si>
  <si>
    <t>kg</t>
  </si>
  <si>
    <t>361204026</t>
  </si>
  <si>
    <t>38</t>
  </si>
  <si>
    <t>5531010201</t>
  </si>
  <si>
    <t>Pomocná OK konštrukcia pre panely,vráta</t>
  </si>
  <si>
    <t>-998611936</t>
  </si>
  <si>
    <t>39</t>
  </si>
  <si>
    <t>767995105</t>
  </si>
  <si>
    <t>Demontáž a spätná montáž rebríka vrátane náteru a nových kotiev</t>
  </si>
  <si>
    <t>785774769</t>
  </si>
  <si>
    <t>40</t>
  </si>
  <si>
    <t>7679951051</t>
  </si>
  <si>
    <t>Demontáž plechového prístrešku</t>
  </si>
  <si>
    <t>-38981686</t>
  </si>
  <si>
    <t>41</t>
  </si>
  <si>
    <t>-341788925</t>
  </si>
  <si>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</si>
  <si>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</si>
  <si>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</si>
  <si>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</si>
  <si>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</si>
  <si>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</si>
  <si>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Zníženie energetickej náročnosti objektov spoločnosti HERN, s.r.o. Námestovo</t>
  </si>
  <si>
    <t>SO-201</t>
  </si>
  <si>
    <t>HERN, s.r.o.</t>
  </si>
  <si>
    <t>Kód - Popis</t>
  </si>
  <si>
    <t>1) Náklady z rozpočtu</t>
  </si>
  <si>
    <t xml:space="preserve">    1 - Zemné práce</t>
  </si>
  <si>
    <t>M - Práce a dodávky M</t>
  </si>
  <si>
    <t xml:space="preserve">    21-M - Elektromontáže</t>
  </si>
  <si>
    <t>2) Ostatné náklady</t>
  </si>
  <si>
    <t>Celkové náklady za stavbu 1) + 2)</t>
  </si>
  <si>
    <t>Poznámka</t>
  </si>
  <si>
    <t>J. hmotnosť_x000D_
[t]</t>
  </si>
  <si>
    <t>Hmotnosť_x000D_
celkom [t]</t>
  </si>
  <si>
    <t>130101001</t>
  </si>
  <si>
    <t>Výkop jamy a ryhy v obmedzenom priestore horn. tr.1-2 ručne</t>
  </si>
  <si>
    <t>174101001</t>
  </si>
  <si>
    <t>Zásyp sypaninou so zhutnením jám, šachiet, rýh, zárezov alebo okolo objektov do 100 m3</t>
  </si>
  <si>
    <t>Svietidlo 571853 164W 30° DALI</t>
  </si>
  <si>
    <t>64</t>
  </si>
  <si>
    <t>Svietidlo 571243 211W 30° DALI</t>
  </si>
  <si>
    <t>DALI  ovládací panel  tlač 126200</t>
  </si>
  <si>
    <t>DALI router 910</t>
  </si>
  <si>
    <t>DALI multisenzor 321</t>
  </si>
  <si>
    <t>DALI oživenie a programovanie systému</t>
  </si>
  <si>
    <t>sub</t>
  </si>
  <si>
    <t>Montáž svietidiel</t>
  </si>
  <si>
    <t>Úprava jestvujúcich rozvádzačov</t>
  </si>
  <si>
    <t>210220050</t>
  </si>
  <si>
    <t>Označenie zvodov číselnými štítkami</t>
  </si>
  <si>
    <t>3544247920</t>
  </si>
  <si>
    <t>Štítok orientačný 0, obj. č. EBL000000358; bleskozvodný a uzemňovací materiál</t>
  </si>
  <si>
    <t>256</t>
  </si>
  <si>
    <t>210220101</t>
  </si>
  <si>
    <t>Podpery vedenia FeZn na plochú strechu PV23</t>
  </si>
  <si>
    <t>3544217850</t>
  </si>
  <si>
    <t>Podpera vedenia na ploché strechy ocelová žiarovo zinkovaná  označenie  PV 23 oceľ</t>
  </si>
  <si>
    <t>3544217900</t>
  </si>
  <si>
    <t>Podložka k podpere vedenia  plastová označenie podložka k PV 21</t>
  </si>
  <si>
    <t>210220107</t>
  </si>
  <si>
    <t>Podpery vedenia FeZn  PV17 na zateplené fasády</t>
  </si>
  <si>
    <t>3544217450</t>
  </si>
  <si>
    <t>Podpera vedenia na zateplené fasády ocelová žiarovo zinkovaná  označenie  PV 17-1</t>
  </si>
  <si>
    <t>42</t>
  </si>
  <si>
    <t>210220201</t>
  </si>
  <si>
    <t>Zachytávacia tyč FeZn JP10-20</t>
  </si>
  <si>
    <t>3544215550</t>
  </si>
  <si>
    <t>Zachytávacia tyč  ocelová žiarovo zinkovaná  označenie  JP 20</t>
  </si>
  <si>
    <t>Betónový podstavec OB-350x350</t>
  </si>
  <si>
    <t>Montáž betónového podstavca</t>
  </si>
  <si>
    <t>210220241</t>
  </si>
  <si>
    <t>Svorka SS</t>
  </si>
  <si>
    <t>3544219150</t>
  </si>
  <si>
    <t>Svorka  spojovacia oznacenie SS</t>
  </si>
  <si>
    <t>210220246</t>
  </si>
  <si>
    <t>Svorka FeZn na odkvapový žľab SO</t>
  </si>
  <si>
    <t>3544219950</t>
  </si>
  <si>
    <t>Svorka  okapová  ocelová žiarovo zinkovaná  označenie  SO</t>
  </si>
  <si>
    <t>210220247</t>
  </si>
  <si>
    <t>Svorka FeZn skúšobná SZ</t>
  </si>
  <si>
    <t>3544220000</t>
  </si>
  <si>
    <t>Svorka  skušobná  ocelová žiarovo zinkovaná  označenie  SZ</t>
  </si>
  <si>
    <t>Pasovina FeZn 30x4</t>
  </si>
  <si>
    <t>46</t>
  </si>
  <si>
    <t>210220252</t>
  </si>
  <si>
    <t>Svorka FeZn odbočovacia spojovacia SR01-02</t>
  </si>
  <si>
    <t>44</t>
  </si>
  <si>
    <t>3544221050</t>
  </si>
  <si>
    <t>Svorka  odbočná spojovacia  ocelová žiarovo zinkovaná  označenie  SR 01</t>
  </si>
  <si>
    <t>210220253</t>
  </si>
  <si>
    <t>Svorka FeZn uzemňovacia SR03</t>
  </si>
  <si>
    <t>50</t>
  </si>
  <si>
    <t>3544221300</t>
  </si>
  <si>
    <t>Uzemňovacia svorka  ocelová žiarovo zinkovaná  označenie  SR 03 A</t>
  </si>
  <si>
    <t>52</t>
  </si>
  <si>
    <t>210220260</t>
  </si>
  <si>
    <t>Ochranný uholník FeZn   OU</t>
  </si>
  <si>
    <t>54</t>
  </si>
  <si>
    <t>3544221600</t>
  </si>
  <si>
    <t>Ochraný uholník   ocelový žiarovo zinkovaný  označenie  OU 1,7 m</t>
  </si>
  <si>
    <t>56</t>
  </si>
  <si>
    <t>210220270</t>
  </si>
  <si>
    <t>Drziak ochr.uholníka DOU</t>
  </si>
  <si>
    <t>58</t>
  </si>
  <si>
    <t>3544222300</t>
  </si>
  <si>
    <t>Montáž ochranného uholníka</t>
  </si>
  <si>
    <t>60</t>
  </si>
  <si>
    <t>210220800</t>
  </si>
  <si>
    <t>Uzemňovacie vedenie na FeZN fí 10</t>
  </si>
  <si>
    <t>62</t>
  </si>
  <si>
    <t>3544245350</t>
  </si>
  <si>
    <t>Územňovací vodič    FeZn fí 10</t>
  </si>
  <si>
    <t>Uzemňovacie vedenie na povrchu  AlMgSi  O 8-10</t>
  </si>
  <si>
    <t>Územňovací vodič    zliatina AlMgSi  označenie     O 8 Al</t>
  </si>
  <si>
    <t>Východisková revízna správa</t>
  </si>
  <si>
    <t>05</t>
  </si>
  <si>
    <t>Vnútorné osvetlenie, bleskozvod</t>
  </si>
  <si>
    <t>Montážna plošina - exteriér</t>
  </si>
  <si>
    <t>hod</t>
  </si>
  <si>
    <t>Uloženie uzemňovacej pásoviny</t>
  </si>
  <si>
    <t>Kábel CYKY-J 3x1,5 PU (D+M)</t>
  </si>
  <si>
    <t>Kábel CYKY-J 3x2,5 PU (D+M)</t>
  </si>
  <si>
    <t>Kábel CYKY-J 5x1,5 PU (D+M)</t>
  </si>
  <si>
    <t>Kábel JYTY-O 2x1 (D+M)</t>
  </si>
  <si>
    <t>Kábel FTP CAT-6e</t>
  </si>
  <si>
    <t>Ukončenie kábla FTP</t>
  </si>
  <si>
    <t>Nosné oceľové lanko uchytenia svietidiel</t>
  </si>
  <si>
    <t>Žľab 300x100 mm</t>
  </si>
  <si>
    <t>Žľab 150x50 mm</t>
  </si>
  <si>
    <t>Podružný a spojovací materiál</t>
  </si>
  <si>
    <t>Kotviaci a uchytovací materiál</t>
  </si>
  <si>
    <t>Montážna plošina - interiér</t>
  </si>
  <si>
    <t>06</t>
  </si>
  <si>
    <t>Plynoištalácia</t>
  </si>
  <si>
    <t>ROZPOČET S VÝKAZOM  VÝMER</t>
  </si>
  <si>
    <t>Stavba:   Plynoinštalácie</t>
  </si>
  <si>
    <t xml:space="preserve">Objekt:   </t>
  </si>
  <si>
    <t xml:space="preserve">Zhotoviteľ:   </t>
  </si>
  <si>
    <t xml:space="preserve">Spracoval:   </t>
  </si>
  <si>
    <t xml:space="preserve">Miesto:  </t>
  </si>
  <si>
    <t>Č.</t>
  </si>
  <si>
    <t>Kód položky</t>
  </si>
  <si>
    <t>Množstvo celkom</t>
  </si>
  <si>
    <t>Cena jednotková</t>
  </si>
  <si>
    <t>Cena celkom</t>
  </si>
  <si>
    <t xml:space="preserve">Práce a dodávky PSV   </t>
  </si>
  <si>
    <t>723</t>
  </si>
  <si>
    <t xml:space="preserve">Zdravotechnika - vnútorný plynovod   </t>
  </si>
  <si>
    <t>723120203</t>
  </si>
  <si>
    <t xml:space="preserve">Potrubie z oceľových rúrok závitových čiernych spájaných zvarovaním - akosť 11 353.0 DN 20   </t>
  </si>
  <si>
    <t>723120206</t>
  </si>
  <si>
    <t xml:space="preserve">Potrubie z oceľových rúrok závitových čiernych spájaných zvarovaním - akosť 11 353.0 DN 40   </t>
  </si>
  <si>
    <t>723190203</t>
  </si>
  <si>
    <t xml:space="preserve">Prípojka plynovodná z oceľových rúrok závitových čiernych spájaných na závit DN 20   </t>
  </si>
  <si>
    <t>súb.</t>
  </si>
  <si>
    <t>723211021</t>
  </si>
  <si>
    <t xml:space="preserve">Technický teplomer   </t>
  </si>
  <si>
    <t>723211027</t>
  </si>
  <si>
    <t xml:space="preserve">Montáž  filtra DN40   </t>
  </si>
  <si>
    <t>551390002200a</t>
  </si>
  <si>
    <t xml:space="preserve">Prírubový  Filter DN40, PN16   </t>
  </si>
  <si>
    <t>723219101</t>
  </si>
  <si>
    <t xml:space="preserve">Montáž prírubového posúvača plochého, hlavicového,guľového kohútika,plyn.filtra DN40   </t>
  </si>
  <si>
    <t>319430005800</t>
  </si>
  <si>
    <t xml:space="preserve">Medziprírubová klapka DN40 PN16   </t>
  </si>
  <si>
    <t>723219107</t>
  </si>
  <si>
    <t xml:space="preserve">Návarok M20x1,5   </t>
  </si>
  <si>
    <t>723221021</t>
  </si>
  <si>
    <t xml:space="preserve">Montáž vzorkovacieho guľového uzáveru priameho G 1/2   </t>
  </si>
  <si>
    <t>551340010100</t>
  </si>
  <si>
    <t xml:space="preserve">Vzorkovací uzáver plynu priamy PB, d 9,8 mm, 1/2" M, páčka, niklovaná mosadz, IVAR   </t>
  </si>
  <si>
    <t>723221027</t>
  </si>
  <si>
    <t xml:space="preserve">Kontrolný uzáver DN15 so zátkou   </t>
  </si>
  <si>
    <t>723230104</t>
  </si>
  <si>
    <t xml:space="preserve">Montáž guľového uzáveru DN40   </t>
  </si>
  <si>
    <t>551340001600</t>
  </si>
  <si>
    <t xml:space="preserve">Guľový kohút na plyn 5/4" FF, páka   </t>
  </si>
  <si>
    <t>723231009</t>
  </si>
  <si>
    <t xml:space="preserve">Montáž guľového uzáveru plynu priameho G 3/4   </t>
  </si>
  <si>
    <t>551340006000</t>
  </si>
  <si>
    <t xml:space="preserve">Guľový uzáver na plyn 3/4", FF, páčka, plnoprietokový, niklovaná mosadz,   </t>
  </si>
  <si>
    <t>405610001200</t>
  </si>
  <si>
    <t xml:space="preserve">Skrinka ochranná pre regulačný rad 2200*2000*500   </t>
  </si>
  <si>
    <t>723234101</t>
  </si>
  <si>
    <t xml:space="preserve">Montáž strednotlakového regulátora tlaku plynu   </t>
  </si>
  <si>
    <t>405610001100</t>
  </si>
  <si>
    <t xml:space="preserve">Regulátor tlaku plynu 400-2,1 kPa 5m3/hod   </t>
  </si>
  <si>
    <t>723234901</t>
  </si>
  <si>
    <t xml:space="preserve">Montáž ex. regulátora tlaku plynu   </t>
  </si>
  <si>
    <t>723239208a</t>
  </si>
  <si>
    <t xml:space="preserve">Montáž Tlakomeru 0-600 kPa ,vrátane materiálu   </t>
  </si>
  <si>
    <t>723239208aa</t>
  </si>
  <si>
    <t xml:space="preserve">Montáž Tlakomeru 0-6 kPa ,vrátane materiálu   </t>
  </si>
  <si>
    <t>723261912</t>
  </si>
  <si>
    <t xml:space="preserve">Montáž plynomera rotačné G25 DN40   </t>
  </si>
  <si>
    <t>197730055319</t>
  </si>
  <si>
    <t xml:space="preserve">Rotačný plynomer G25 DN40   </t>
  </si>
  <si>
    <t>723261913</t>
  </si>
  <si>
    <t xml:space="preserve">Montáž povodného plynomeru   </t>
  </si>
  <si>
    <t>98720aa</t>
  </si>
  <si>
    <t xml:space="preserve">Overenie PD Technickou inšpekciou   </t>
  </si>
  <si>
    <t>987232n0aa</t>
  </si>
  <si>
    <t xml:space="preserve">Náter potrubia základný+2 x syntetický   </t>
  </si>
  <si>
    <t>98723a20aa</t>
  </si>
  <si>
    <t xml:space="preserve">Pomocný a kotviaci materiál   </t>
  </si>
  <si>
    <t>998723201</t>
  </si>
  <si>
    <t xml:space="preserve">Presun hmôt pre vnútorný plynovod v objektoch výšky do 6 m   </t>
  </si>
  <si>
    <t>998723202</t>
  </si>
  <si>
    <t xml:space="preserve">Presun hmôt pre vnútorný plynovod v objektoch výšky nad 6 do 12 m   </t>
  </si>
  <si>
    <t>9982302a</t>
  </si>
  <si>
    <t>998723202a</t>
  </si>
  <si>
    <t>9872320aa</t>
  </si>
  <si>
    <t xml:space="preserve">Kompletná tlaková skuska plynovodu   </t>
  </si>
  <si>
    <t>998723202aa</t>
  </si>
  <si>
    <t xml:space="preserve">Napojenie na ex. rozvod plynu   </t>
  </si>
  <si>
    <t xml:space="preserve">Celkom   </t>
  </si>
  <si>
    <t>Objednávateľ:   HERN, s.r.o.</t>
  </si>
  <si>
    <t>622464232</t>
  </si>
  <si>
    <t>766621401</t>
  </si>
  <si>
    <t>Montáž okien plastových do izolačných panelov s hydroizolačnými ISO páskami (exteriérová a interiérová)</t>
  </si>
  <si>
    <t>Pomocná OK konštrukcia pre priemyselné vráta</t>
  </si>
  <si>
    <t>Montáž ostatných atypických kovových stavebných doplnkových konštrukcií - OK pre priemyselné vráta</t>
  </si>
  <si>
    <t xml:space="preserve">Dátum:  </t>
  </si>
  <si>
    <t>Vyplň údaj</t>
  </si>
  <si>
    <t>Montáž infražiaričov - 10 ks</t>
  </si>
  <si>
    <t>Dodávka infražiaričov   - 10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</si>
</sst>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6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Trebuchet MS"/>
      <family val="2"/>
    </font>
    <font>
      <sz val="8"/>
      <name val="Trebuchet MS"/>
      <family val="2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8"/>
      <name val="Trebuchet MS"/>
      <family val="2"/>
      <charset val="238"/>
    </font>
    <font>
      <sz val="8"/>
      <name val="MS Sans Serif"/>
      <charset val="1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AE682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51" fillId="0" borderId="0" applyAlignment="0">
      <alignment vertical="top"/>
      <protection locked="0"/>
    </xf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2" fillId="5" borderId="0" xfId="2" applyFill="1"/>
    <xf numFmtId="0" fontId="34" fillId="5" borderId="0" xfId="3" applyFont="1" applyFill="1" applyAlignment="1">
      <alignment vertical="center"/>
    </xf>
    <xf numFmtId="0" fontId="35" fillId="5" borderId="0" xfId="3" applyFont="1" applyFill="1" applyAlignment="1">
      <alignment horizontal="left" vertical="center"/>
    </xf>
    <xf numFmtId="0" fontId="33" fillId="5" borderId="0" xfId="3" applyFill="1"/>
    <xf numFmtId="0" fontId="33" fillId="0" borderId="0" xfId="3"/>
    <xf numFmtId="0" fontId="33" fillId="0" borderId="0" xfId="3" applyAlignment="1">
      <alignment vertical="center"/>
    </xf>
    <xf numFmtId="0" fontId="33" fillId="0" borderId="1" xfId="3" applyBorder="1" applyAlignment="1">
      <alignment vertical="center"/>
    </xf>
    <xf numFmtId="0" fontId="33" fillId="0" borderId="2" xfId="3" applyBorder="1" applyAlignment="1">
      <alignment vertical="center"/>
    </xf>
    <xf numFmtId="0" fontId="33" fillId="0" borderId="23" xfId="3" applyBorder="1" applyAlignment="1">
      <alignment vertical="center"/>
    </xf>
    <xf numFmtId="0" fontId="33" fillId="0" borderId="3" xfId="3" applyBorder="1" applyAlignment="1">
      <alignment vertical="center"/>
    </xf>
    <xf numFmtId="0" fontId="33" fillId="0" borderId="0" xfId="3" applyAlignment="1">
      <alignment vertical="center"/>
    </xf>
    <xf numFmtId="0" fontId="33" fillId="0" borderId="24" xfId="3" applyBorder="1" applyAlignment="1">
      <alignment vertical="center"/>
    </xf>
    <xf numFmtId="0" fontId="37" fillId="0" borderId="0" xfId="3" applyFont="1" applyAlignment="1">
      <alignment horizontal="left" vertical="center"/>
    </xf>
    <xf numFmtId="0" fontId="38" fillId="0" borderId="0" xfId="3" applyFont="1" applyAlignment="1">
      <alignment horizontal="left" vertical="center"/>
    </xf>
    <xf numFmtId="0" fontId="39" fillId="0" borderId="0" xfId="3" applyFont="1" applyAlignment="1">
      <alignment horizontal="left" vertical="center"/>
    </xf>
    <xf numFmtId="0" fontId="33" fillId="4" borderId="0" xfId="3" applyFill="1" applyAlignment="1">
      <alignment vertical="center"/>
    </xf>
    <xf numFmtId="0" fontId="40" fillId="0" borderId="0" xfId="3" applyFont="1" applyAlignment="1">
      <alignment horizontal="left" vertical="center"/>
    </xf>
    <xf numFmtId="0" fontId="33" fillId="0" borderId="0" xfId="3" applyAlignment="1">
      <alignment horizontal="left" vertical="center"/>
    </xf>
    <xf numFmtId="0" fontId="42" fillId="0" borderId="3" xfId="3" applyFont="1" applyBorder="1" applyAlignment="1">
      <alignment vertical="center"/>
    </xf>
    <xf numFmtId="0" fontId="42" fillId="0" borderId="0" xfId="3" applyFont="1" applyAlignment="1">
      <alignment vertical="center"/>
    </xf>
    <xf numFmtId="0" fontId="42" fillId="0" borderId="0" xfId="3" applyFont="1" applyAlignment="1">
      <alignment horizontal="left" vertical="center"/>
    </xf>
    <xf numFmtId="0" fontId="42" fillId="0" borderId="24" xfId="3" applyFont="1" applyBorder="1" applyAlignment="1">
      <alignment vertical="center"/>
    </xf>
    <xf numFmtId="0" fontId="43" fillId="0" borderId="3" xfId="3" applyFont="1" applyBorder="1" applyAlignment="1">
      <alignment vertical="center"/>
    </xf>
    <xf numFmtId="0" fontId="43" fillId="0" borderId="0" xfId="3" applyFont="1" applyAlignment="1">
      <alignment vertical="center"/>
    </xf>
    <xf numFmtId="0" fontId="43" fillId="0" borderId="0" xfId="3" applyFont="1" applyAlignment="1">
      <alignment horizontal="left" vertical="center"/>
    </xf>
    <xf numFmtId="0" fontId="43" fillId="0" borderId="24" xfId="3" applyFont="1" applyBorder="1" applyAlignment="1">
      <alignment vertical="center"/>
    </xf>
    <xf numFmtId="0" fontId="33" fillId="0" borderId="22" xfId="3" applyBorder="1" applyAlignment="1">
      <alignment vertical="center"/>
    </xf>
    <xf numFmtId="0" fontId="37" fillId="0" borderId="22" xfId="3" applyFont="1" applyBorder="1" applyAlignment="1">
      <alignment horizontal="center" vertical="center"/>
    </xf>
    <xf numFmtId="0" fontId="41" fillId="4" borderId="0" xfId="3" applyFont="1" applyFill="1" applyAlignment="1">
      <alignment horizontal="left" vertical="center"/>
    </xf>
    <xf numFmtId="0" fontId="33" fillId="0" borderId="9" xfId="3" applyBorder="1" applyAlignment="1">
      <alignment vertical="center"/>
    </xf>
    <xf numFmtId="0" fontId="33" fillId="0" borderId="10" xfId="3" applyBorder="1" applyAlignment="1">
      <alignment vertical="center"/>
    </xf>
    <xf numFmtId="0" fontId="33" fillId="0" borderId="25" xfId="3" applyBorder="1" applyAlignment="1">
      <alignment vertical="center"/>
    </xf>
    <xf numFmtId="0" fontId="33" fillId="0" borderId="3" xfId="3" applyBorder="1" applyAlignment="1">
      <alignment horizontal="center" vertical="center" wrapText="1"/>
    </xf>
    <xf numFmtId="0" fontId="39" fillId="4" borderId="16" xfId="3" applyFont="1" applyFill="1" applyBorder="1" applyAlignment="1">
      <alignment horizontal="center" vertical="center" wrapText="1"/>
    </xf>
    <xf numFmtId="0" fontId="39" fillId="4" borderId="17" xfId="3" applyFont="1" applyFill="1" applyBorder="1" applyAlignment="1">
      <alignment horizontal="center" vertical="center" wrapText="1"/>
    </xf>
    <xf numFmtId="0" fontId="33" fillId="0" borderId="24" xfId="3" applyBorder="1" applyAlignment="1">
      <alignment horizontal="center" vertical="center" wrapText="1"/>
    </xf>
    <xf numFmtId="0" fontId="33" fillId="0" borderId="0" xfId="3" applyAlignment="1">
      <alignment horizontal="center" vertical="center" wrapText="1"/>
    </xf>
    <xf numFmtId="0" fontId="37" fillId="0" borderId="16" xfId="3" applyFont="1" applyBorder="1" applyAlignment="1">
      <alignment horizontal="center" vertical="center" wrapText="1"/>
    </xf>
    <xf numFmtId="0" fontId="37" fillId="0" borderId="17" xfId="3" applyFont="1" applyBorder="1" applyAlignment="1">
      <alignment horizontal="center" vertical="center" wrapText="1"/>
    </xf>
    <xf numFmtId="0" fontId="37" fillId="0" borderId="18" xfId="3" applyFont="1" applyBorder="1" applyAlignment="1">
      <alignment horizontal="center" vertical="center" wrapText="1"/>
    </xf>
    <xf numFmtId="0" fontId="41" fillId="0" borderId="0" xfId="3" applyFont="1" applyAlignment="1">
      <alignment horizontal="left" vertical="center"/>
    </xf>
    <xf numFmtId="0" fontId="33" fillId="0" borderId="11" xfId="3" applyBorder="1" applyAlignment="1">
      <alignment vertical="center"/>
    </xf>
    <xf numFmtId="0" fontId="33" fillId="0" borderId="12" xfId="3" applyBorder="1" applyAlignment="1">
      <alignment vertical="center"/>
    </xf>
    <xf numFmtId="166" fontId="45" fillId="0" borderId="12" xfId="3" applyNumberFormat="1" applyFont="1" applyBorder="1"/>
    <xf numFmtId="166" fontId="45" fillId="0" borderId="13" xfId="3" applyNumberFormat="1" applyFont="1" applyBorder="1"/>
    <xf numFmtId="167" fontId="46" fillId="0" borderId="0" xfId="3" applyNumberFormat="1" applyFont="1" applyAlignment="1">
      <alignment vertical="center"/>
    </xf>
    <xf numFmtId="0" fontId="47" fillId="0" borderId="3" xfId="3" applyFont="1" applyBorder="1"/>
    <xf numFmtId="0" fontId="47" fillId="0" borderId="0" xfId="3" applyFont="1"/>
    <xf numFmtId="0" fontId="42" fillId="0" borderId="0" xfId="3" applyFont="1" applyAlignment="1">
      <alignment horizontal="left"/>
    </xf>
    <xf numFmtId="0" fontId="47" fillId="0" borderId="24" xfId="3" applyFont="1" applyBorder="1"/>
    <xf numFmtId="0" fontId="47" fillId="0" borderId="14" xfId="3" applyFont="1" applyBorder="1"/>
    <xf numFmtId="166" fontId="47" fillId="0" borderId="0" xfId="3" applyNumberFormat="1" applyFont="1"/>
    <xf numFmtId="166" fontId="47" fillId="0" borderId="15" xfId="3" applyNumberFormat="1" applyFont="1" applyBorder="1"/>
    <xf numFmtId="0" fontId="47" fillId="0" borderId="0" xfId="3" applyFont="1" applyAlignment="1">
      <alignment horizontal="left"/>
    </xf>
    <xf numFmtId="0" fontId="47" fillId="0" borderId="0" xfId="3" applyFont="1" applyAlignment="1">
      <alignment horizontal="center"/>
    </xf>
    <xf numFmtId="167" fontId="47" fillId="0" borderId="0" xfId="3" applyNumberFormat="1" applyFont="1" applyAlignment="1">
      <alignment vertical="center"/>
    </xf>
    <xf numFmtId="0" fontId="43" fillId="0" borderId="0" xfId="3" applyFont="1" applyAlignment="1">
      <alignment horizontal="left"/>
    </xf>
    <xf numFmtId="0" fontId="33" fillId="0" borderId="3" xfId="3" applyBorder="1" applyAlignment="1" applyProtection="1">
      <alignment vertical="center"/>
      <protection locked="0"/>
    </xf>
    <xf numFmtId="0" fontId="33" fillId="0" borderId="22" xfId="3" applyBorder="1" applyAlignment="1" applyProtection="1">
      <alignment horizontal="center" vertical="center"/>
      <protection locked="0"/>
    </xf>
    <xf numFmtId="49" fontId="33" fillId="0" borderId="22" xfId="3" applyNumberFormat="1" applyBorder="1" applyAlignment="1" applyProtection="1">
      <alignment horizontal="left" vertical="center" wrapText="1"/>
      <protection locked="0"/>
    </xf>
    <xf numFmtId="0" fontId="33" fillId="0" borderId="22" xfId="3" applyBorder="1" applyAlignment="1" applyProtection="1">
      <alignment horizontal="center" vertical="center" wrapText="1"/>
      <protection locked="0"/>
    </xf>
    <xf numFmtId="0" fontId="33" fillId="0" borderId="24" xfId="3" applyBorder="1" applyAlignment="1" applyProtection="1">
      <alignment vertical="center"/>
      <protection locked="0"/>
    </xf>
    <xf numFmtId="0" fontId="48" fillId="0" borderId="22" xfId="3" applyFont="1" applyBorder="1" applyAlignment="1">
      <alignment horizontal="left" vertical="center"/>
    </xf>
    <xf numFmtId="0" fontId="48" fillId="0" borderId="0" xfId="3" applyFont="1" applyAlignment="1">
      <alignment horizontal="center" vertical="center"/>
    </xf>
    <xf numFmtId="166" fontId="48" fillId="0" borderId="0" xfId="3" applyNumberFormat="1" applyFont="1" applyAlignment="1">
      <alignment vertical="center"/>
    </xf>
    <xf numFmtId="166" fontId="48" fillId="0" borderId="15" xfId="3" applyNumberFormat="1" applyFont="1" applyBorder="1" applyAlignment="1">
      <alignment vertical="center"/>
    </xf>
    <xf numFmtId="4" fontId="33" fillId="0" borderId="0" xfId="3" applyNumberFormat="1" applyAlignment="1">
      <alignment vertical="center"/>
    </xf>
    <xf numFmtId="167" fontId="33" fillId="0" borderId="0" xfId="3" applyNumberFormat="1" applyAlignment="1">
      <alignment vertical="center"/>
    </xf>
    <xf numFmtId="0" fontId="49" fillId="0" borderId="22" xfId="3" applyFont="1" applyBorder="1" applyAlignment="1" applyProtection="1">
      <alignment horizontal="center" vertical="center"/>
      <protection locked="0"/>
    </xf>
    <xf numFmtId="49" fontId="49" fillId="0" borderId="22" xfId="3" applyNumberFormat="1" applyFont="1" applyBorder="1" applyAlignment="1" applyProtection="1">
      <alignment horizontal="left" vertical="center" wrapText="1"/>
      <protection locked="0"/>
    </xf>
    <xf numFmtId="0" fontId="49" fillId="0" borderId="22" xfId="3" applyFont="1" applyBorder="1" applyAlignment="1" applyProtection="1">
      <alignment horizontal="center" vertical="center" wrapText="1"/>
      <protection locked="0"/>
    </xf>
    <xf numFmtId="0" fontId="48" fillId="0" borderId="20" xfId="3" applyFont="1" applyBorder="1" applyAlignment="1">
      <alignment horizontal="center" vertical="center"/>
    </xf>
    <xf numFmtId="166" fontId="48" fillId="0" borderId="20" xfId="3" applyNumberFormat="1" applyFont="1" applyBorder="1" applyAlignment="1">
      <alignment vertical="center"/>
    </xf>
    <xf numFmtId="166" fontId="48" fillId="0" borderId="21" xfId="3" applyNumberFormat="1" applyFont="1" applyBorder="1" applyAlignment="1">
      <alignment vertical="center"/>
    </xf>
    <xf numFmtId="0" fontId="48" fillId="0" borderId="0" xfId="3" applyFont="1" applyAlignment="1">
      <alignment horizontal="left" vertical="center"/>
    </xf>
    <xf numFmtId="0" fontId="51" fillId="0" borderId="0" xfId="4" applyAlignment="1">
      <alignment horizontal="left" vertical="top"/>
      <protection locked="0"/>
    </xf>
    <xf numFmtId="0" fontId="53" fillId="0" borderId="0" xfId="4" applyFont="1" applyAlignment="1" applyProtection="1">
      <alignment horizontal="left"/>
    </xf>
    <xf numFmtId="0" fontId="54" fillId="0" borderId="0" xfId="4" applyFont="1" applyAlignment="1" applyProtection="1">
      <alignment horizontal="left"/>
    </xf>
    <xf numFmtId="0" fontId="55" fillId="0" borderId="0" xfId="4" applyFont="1" applyAlignment="1" applyProtection="1">
      <alignment horizontal="left" vertical="center"/>
    </xf>
    <xf numFmtId="37" fontId="54" fillId="0" borderId="0" xfId="4" applyNumberFormat="1" applyFont="1" applyAlignment="1" applyProtection="1">
      <alignment horizontal="right" vertical="top"/>
    </xf>
    <xf numFmtId="0" fontId="54" fillId="0" borderId="0" xfId="4" applyFont="1" applyAlignment="1" applyProtection="1">
      <alignment horizontal="left" vertical="top" wrapText="1"/>
    </xf>
    <xf numFmtId="168" fontId="54" fillId="0" borderId="0" xfId="4" applyNumberFormat="1" applyFont="1" applyAlignment="1" applyProtection="1">
      <alignment horizontal="right" vertical="top"/>
    </xf>
    <xf numFmtId="39" fontId="54" fillId="0" borderId="0" xfId="4" applyNumberFormat="1" applyFont="1" applyAlignment="1" applyProtection="1">
      <alignment horizontal="right" vertical="top"/>
    </xf>
    <xf numFmtId="0" fontId="56" fillId="0" borderId="0" xfId="4" applyFont="1" applyAlignment="1" applyProtection="1">
      <alignment horizontal="left"/>
    </xf>
    <xf numFmtId="0" fontId="57" fillId="6" borderId="26" xfId="4" applyFont="1" applyFill="1" applyBorder="1" applyAlignment="1" applyProtection="1">
      <alignment horizontal="center" vertical="center" wrapText="1"/>
    </xf>
    <xf numFmtId="37" fontId="58" fillId="0" borderId="0" xfId="4" applyNumberFormat="1" applyFont="1" applyAlignment="1">
      <alignment horizontal="right"/>
      <protection locked="0"/>
    </xf>
    <xf numFmtId="0" fontId="58" fillId="0" borderId="0" xfId="4" applyFont="1" applyAlignment="1">
      <alignment horizontal="left" wrapText="1"/>
      <protection locked="0"/>
    </xf>
    <xf numFmtId="168" fontId="58" fillId="0" borderId="0" xfId="4" applyNumberFormat="1" applyFont="1" applyAlignment="1">
      <alignment horizontal="right"/>
      <protection locked="0"/>
    </xf>
    <xf numFmtId="39" fontId="58" fillId="0" borderId="0" xfId="4" applyNumberFormat="1" applyFont="1" applyAlignment="1">
      <alignment horizontal="right"/>
      <protection locked="0"/>
    </xf>
    <xf numFmtId="37" fontId="59" fillId="0" borderId="0" xfId="4" applyNumberFormat="1" applyFont="1" applyAlignment="1">
      <alignment horizontal="right"/>
      <protection locked="0"/>
    </xf>
    <xf numFmtId="0" fontId="59" fillId="0" borderId="0" xfId="4" applyFont="1" applyAlignment="1">
      <alignment horizontal="left" wrapText="1"/>
      <protection locked="0"/>
    </xf>
    <xf numFmtId="168" fontId="59" fillId="0" borderId="0" xfId="4" applyNumberFormat="1" applyFont="1" applyAlignment="1">
      <alignment horizontal="right"/>
      <protection locked="0"/>
    </xf>
    <xf numFmtId="39" fontId="59" fillId="0" borderId="0" xfId="4" applyNumberFormat="1" applyFont="1" applyAlignment="1">
      <alignment horizontal="right"/>
      <protection locked="0"/>
    </xf>
    <xf numFmtId="37" fontId="54" fillId="0" borderId="26" xfId="4" applyNumberFormat="1" applyFont="1" applyBorder="1" applyAlignment="1">
      <alignment horizontal="right"/>
      <protection locked="0"/>
    </xf>
    <xf numFmtId="0" fontId="54" fillId="0" borderId="26" xfId="4" applyFont="1" applyBorder="1" applyAlignment="1">
      <alignment horizontal="left" wrapText="1"/>
      <protection locked="0"/>
    </xf>
    <xf numFmtId="168" fontId="54" fillId="0" borderId="26" xfId="4" applyNumberFormat="1" applyFont="1" applyBorder="1" applyAlignment="1">
      <alignment horizontal="right"/>
      <protection locked="0"/>
    </xf>
    <xf numFmtId="39" fontId="54" fillId="0" borderId="26" xfId="4" applyNumberFormat="1" applyFont="1" applyBorder="1" applyAlignment="1">
      <alignment horizontal="right"/>
      <protection locked="0"/>
    </xf>
    <xf numFmtId="37" fontId="60" fillId="0" borderId="26" xfId="4" applyNumberFormat="1" applyFont="1" applyBorder="1" applyAlignment="1">
      <alignment horizontal="right"/>
      <protection locked="0"/>
    </xf>
    <xf numFmtId="0" fontId="60" fillId="0" borderId="26" xfId="4" applyFont="1" applyBorder="1" applyAlignment="1">
      <alignment horizontal="left" wrapText="1"/>
      <protection locked="0"/>
    </xf>
    <xf numFmtId="168" fontId="60" fillId="0" borderId="26" xfId="4" applyNumberFormat="1" applyFont="1" applyBorder="1" applyAlignment="1">
      <alignment horizontal="right"/>
      <protection locked="0"/>
    </xf>
    <xf numFmtId="39" fontId="60" fillId="0" borderId="26" xfId="4" applyNumberFormat="1" applyFont="1" applyBorder="1" applyAlignment="1">
      <alignment horizontal="right"/>
      <protection locked="0"/>
    </xf>
    <xf numFmtId="37" fontId="61" fillId="0" borderId="0" xfId="4" applyNumberFormat="1" applyFont="1" applyAlignment="1">
      <alignment horizontal="right"/>
      <protection locked="0"/>
    </xf>
    <xf numFmtId="0" fontId="61" fillId="0" borderId="0" xfId="4" applyFont="1" applyAlignment="1">
      <alignment horizontal="left" wrapText="1"/>
      <protection locked="0"/>
    </xf>
    <xf numFmtId="168" fontId="61" fillId="0" borderId="0" xfId="4" applyNumberFormat="1" applyFont="1" applyAlignment="1">
      <alignment horizontal="right"/>
      <protection locked="0"/>
    </xf>
    <xf numFmtId="39" fontId="61" fillId="0" borderId="0" xfId="4" applyNumberFormat="1" applyFont="1" applyAlignment="1">
      <alignment horizontal="right"/>
      <protection locked="0"/>
    </xf>
    <xf numFmtId="37" fontId="51" fillId="0" borderId="0" xfId="4" applyNumberFormat="1" applyAlignment="1">
      <alignment horizontal="right" vertical="top"/>
      <protection locked="0"/>
    </xf>
    <xf numFmtId="0" fontId="51" fillId="0" borderId="0" xfId="4" applyAlignment="1">
      <alignment horizontal="left" vertical="top" wrapText="1"/>
      <protection locked="0"/>
    </xf>
    <xf numFmtId="168" fontId="51" fillId="0" borderId="0" xfId="4" applyNumberFormat="1" applyAlignment="1">
      <alignment horizontal="right" vertical="top"/>
      <protection locked="0"/>
    </xf>
    <xf numFmtId="39" fontId="51" fillId="0" borderId="0" xfId="4" applyNumberFormat="1" applyAlignment="1">
      <alignment horizontal="right" vertical="top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9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33" fillId="0" borderId="22" xfId="3" applyNumberFormat="1" applyBorder="1" applyAlignment="1" applyProtection="1">
      <alignment vertical="center"/>
      <protection locked="0"/>
    </xf>
    <xf numFmtId="4" fontId="42" fillId="0" borderId="0" xfId="3" applyNumberFormat="1" applyFont="1" applyAlignment="1">
      <alignment horizontal="left"/>
    </xf>
    <xf numFmtId="4" fontId="43" fillId="0" borderId="0" xfId="3" applyNumberFormat="1" applyFont="1" applyAlignment="1">
      <alignment horizontal="left"/>
    </xf>
    <xf numFmtId="4" fontId="49" fillId="0" borderId="22" xfId="3" applyNumberFormat="1" applyFont="1" applyBorder="1" applyAlignment="1" applyProtection="1">
      <alignment vertical="center"/>
      <protection locked="0"/>
    </xf>
    <xf numFmtId="4" fontId="43" fillId="0" borderId="20" xfId="3" applyNumberFormat="1" applyFont="1" applyBorder="1"/>
    <xf numFmtId="4" fontId="43" fillId="0" borderId="20" xfId="3" applyNumberFormat="1" applyFont="1" applyBorder="1" applyAlignment="1">
      <alignment vertical="center"/>
    </xf>
    <xf numFmtId="0" fontId="33" fillId="0" borderId="0" xfId="3" applyAlignment="1">
      <alignment vertical="center"/>
    </xf>
    <xf numFmtId="49" fontId="2" fillId="8" borderId="0" xfId="0" applyNumberFormat="1" applyFont="1" applyFill="1" applyAlignment="1">
      <alignment horizontal="left" vertical="center"/>
    </xf>
    <xf numFmtId="165" fontId="2" fillId="8" borderId="0" xfId="0" applyNumberFormat="1" applyFont="1" applyFill="1" applyAlignment="1">
      <alignment horizontal="left" vertical="center"/>
    </xf>
    <xf numFmtId="49" fontId="2" fillId="7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2" fillId="8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8" borderId="0" xfId="0" applyFont="1" applyFill="1" applyAlignment="1">
      <alignment horizontal="left" vertical="center"/>
    </xf>
    <xf numFmtId="0" fontId="33" fillId="0" borderId="22" xfId="3" applyBorder="1" applyAlignment="1" applyProtection="1">
      <alignment horizontal="left" vertical="center" wrapText="1"/>
      <protection locked="0"/>
    </xf>
    <xf numFmtId="0" fontId="33" fillId="0" borderId="22" xfId="3" applyBorder="1" applyAlignment="1" applyProtection="1">
      <alignment vertical="center"/>
      <protection locked="0"/>
    </xf>
    <xf numFmtId="4" fontId="33" fillId="0" borderId="22" xfId="3" applyNumberFormat="1" applyBorder="1" applyAlignment="1" applyProtection="1">
      <alignment vertical="center"/>
      <protection locked="0"/>
    </xf>
    <xf numFmtId="0" fontId="34" fillId="5" borderId="0" xfId="3" applyFont="1" applyFill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33" fillId="0" borderId="0" xfId="3" applyAlignment="1">
      <alignment vertical="center"/>
    </xf>
    <xf numFmtId="0" fontId="37" fillId="0" borderId="0" xfId="3" applyFont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49" fontId="39" fillId="8" borderId="0" xfId="3" applyNumberFormat="1" applyFont="1" applyFill="1" applyAlignment="1">
      <alignment horizontal="left" vertical="center"/>
    </xf>
    <xf numFmtId="49" fontId="33" fillId="8" borderId="0" xfId="3" applyNumberFormat="1" applyFill="1" applyAlignment="1">
      <alignment vertical="center"/>
    </xf>
    <xf numFmtId="0" fontId="39" fillId="0" borderId="0" xfId="3" applyFont="1" applyAlignment="1">
      <alignment horizontal="left" vertical="center"/>
    </xf>
    <xf numFmtId="4" fontId="42" fillId="0" borderId="0" xfId="3" applyNumberFormat="1" applyFont="1" applyAlignment="1">
      <alignment vertical="center"/>
    </xf>
    <xf numFmtId="0" fontId="42" fillId="0" borderId="0" xfId="3" applyFont="1" applyAlignment="1">
      <alignment vertical="center"/>
    </xf>
    <xf numFmtId="4" fontId="43" fillId="0" borderId="0" xfId="3" applyNumberFormat="1" applyFont="1" applyAlignment="1">
      <alignment vertical="center"/>
    </xf>
    <xf numFmtId="0" fontId="43" fillId="0" borderId="0" xfId="3" applyFont="1" applyAlignment="1">
      <alignment vertical="center"/>
    </xf>
    <xf numFmtId="4" fontId="40" fillId="0" borderId="0" xfId="3" applyNumberFormat="1" applyFont="1" applyAlignment="1">
      <alignment vertical="center"/>
    </xf>
    <xf numFmtId="4" fontId="41" fillId="4" borderId="0" xfId="3" applyNumberFormat="1" applyFont="1" applyFill="1" applyAlignment="1">
      <alignment vertical="center"/>
    </xf>
    <xf numFmtId="0" fontId="33" fillId="4" borderId="0" xfId="3" applyFill="1" applyAlignment="1">
      <alignment vertical="center"/>
    </xf>
    <xf numFmtId="0" fontId="39" fillId="4" borderId="0" xfId="3" applyFont="1" applyFill="1" applyAlignment="1">
      <alignment horizontal="center" vertical="center"/>
    </xf>
    <xf numFmtId="4" fontId="41" fillId="0" borderId="0" xfId="3" applyNumberFormat="1" applyFont="1" applyAlignment="1">
      <alignment vertical="center"/>
    </xf>
    <xf numFmtId="4" fontId="41" fillId="0" borderId="12" xfId="3" applyNumberFormat="1" applyFont="1" applyBorder="1"/>
    <xf numFmtId="4" fontId="38" fillId="0" borderId="12" xfId="3" applyNumberFormat="1" applyFont="1" applyBorder="1" applyAlignment="1">
      <alignment vertical="center"/>
    </xf>
    <xf numFmtId="4" fontId="42" fillId="0" borderId="0" xfId="3" applyNumberFormat="1" applyFont="1"/>
    <xf numFmtId="4" fontId="43" fillId="0" borderId="20" xfId="3" applyNumberFormat="1" applyFont="1" applyBorder="1"/>
    <xf numFmtId="4" fontId="43" fillId="0" borderId="20" xfId="3" applyNumberFormat="1" applyFont="1" applyBorder="1" applyAlignment="1">
      <alignment vertical="center"/>
    </xf>
    <xf numFmtId="165" fontId="39" fillId="8" borderId="0" xfId="3" applyNumberFormat="1" applyFont="1" applyFill="1" applyAlignment="1">
      <alignment horizontal="left" vertical="center"/>
    </xf>
    <xf numFmtId="0" fontId="33" fillId="8" borderId="0" xfId="3" applyFill="1" applyAlignment="1">
      <alignment vertical="center"/>
    </xf>
    <xf numFmtId="0" fontId="39" fillId="4" borderId="17" xfId="3" applyFont="1" applyFill="1" applyBorder="1" applyAlignment="1">
      <alignment horizontal="center" vertical="center" wrapText="1"/>
    </xf>
    <xf numFmtId="0" fontId="33" fillId="4" borderId="17" xfId="3" applyFill="1" applyBorder="1" applyAlignment="1">
      <alignment horizontal="center" vertical="center" wrapText="1"/>
    </xf>
    <xf numFmtId="0" fontId="44" fillId="4" borderId="17" xfId="3" applyFont="1" applyFill="1" applyBorder="1" applyAlignment="1">
      <alignment horizontal="center" vertical="center" wrapText="1"/>
    </xf>
    <xf numFmtId="0" fontId="33" fillId="4" borderId="18" xfId="3" applyFill="1" applyBorder="1" applyAlignment="1">
      <alignment horizontal="center" vertical="center" wrapText="1"/>
    </xf>
    <xf numFmtId="4" fontId="42" fillId="0" borderId="12" xfId="3" applyNumberFormat="1" applyFont="1" applyBorder="1"/>
    <xf numFmtId="4" fontId="42" fillId="0" borderId="12" xfId="3" applyNumberFormat="1" applyFont="1" applyBorder="1" applyAlignment="1">
      <alignment vertical="center"/>
    </xf>
    <xf numFmtId="0" fontId="49" fillId="0" borderId="22" xfId="3" applyFont="1" applyBorder="1" applyAlignment="1" applyProtection="1">
      <alignment horizontal="left" vertical="center" wrapText="1"/>
      <protection locked="0"/>
    </xf>
    <xf numFmtId="0" fontId="49" fillId="0" borderId="22" xfId="3" applyFont="1" applyBorder="1" applyAlignment="1" applyProtection="1">
      <alignment vertical="center"/>
      <protection locked="0"/>
    </xf>
    <xf numFmtId="4" fontId="49" fillId="0" borderId="22" xfId="3" applyNumberFormat="1" applyFont="1" applyBorder="1" applyAlignment="1" applyProtection="1">
      <alignment vertical="center"/>
      <protection locked="0"/>
    </xf>
    <xf numFmtId="0" fontId="50" fillId="0" borderId="22" xfId="3" applyFont="1" applyBorder="1" applyAlignment="1" applyProtection="1">
      <alignment horizontal="left" vertical="center" wrapText="1"/>
      <protection locked="0"/>
    </xf>
    <xf numFmtId="4" fontId="49" fillId="0" borderId="22" xfId="3" applyNumberFormat="1" applyFont="1" applyBorder="1" applyAlignment="1" applyProtection="1">
      <alignment horizontal="right" vertical="center"/>
      <protection locked="0"/>
    </xf>
    <xf numFmtId="4" fontId="49" fillId="0" borderId="16" xfId="3" applyNumberFormat="1" applyFont="1" applyBorder="1" applyAlignment="1" applyProtection="1">
      <alignment horizontal="right" vertical="center"/>
      <protection locked="0"/>
    </xf>
    <xf numFmtId="4" fontId="49" fillId="0" borderId="18" xfId="3" applyNumberFormat="1" applyFont="1" applyBorder="1" applyAlignment="1" applyProtection="1">
      <alignment horizontal="right" vertical="center"/>
      <protection locked="0"/>
    </xf>
    <xf numFmtId="0" fontId="52" fillId="0" borderId="0" xfId="4" applyFont="1" applyAlignment="1" applyProtection="1">
      <alignment horizontal="center" vertical="center"/>
    </xf>
    <xf numFmtId="0" fontId="54" fillId="0" borderId="0" xfId="4" applyFont="1" applyAlignment="1" applyProtection="1">
      <alignment horizontal="left"/>
    </xf>
    <xf numFmtId="0" fontId="54" fillId="0" borderId="0" xfId="4" applyFont="1" applyAlignment="1" applyProtection="1">
      <alignment horizontal="center" vertical="center"/>
    </xf>
    <xf numFmtId="0" fontId="54" fillId="8" borderId="0" xfId="4" applyFont="1" applyFill="1" applyAlignment="1" applyProtection="1">
      <alignment horizontal="left"/>
    </xf>
    <xf numFmtId="39" fontId="54" fillId="8" borderId="0" xfId="4" applyNumberFormat="1" applyFont="1" applyFill="1" applyAlignment="1" applyProtection="1">
      <alignment horizontal="center" vertical="center"/>
    </xf>
  </cellXfs>
  <cellStyles count="5">
    <cellStyle name="Hypertextové prepojenie" xfId="1" builtinId="8"/>
    <cellStyle name="Hypertextové prepojenie 2" xfId="2" xr:uid="{371D12B1-261A-47CA-8F16-302675C75E08}"/>
    <cellStyle name="Normálna" xfId="0" builtinId="0" customBuiltin="1"/>
    <cellStyle name="Normálna 2" xfId="3" xr:uid="{066ED66F-BC1B-4026-9710-BF5265127059}"/>
    <cellStyle name="Normálna 3" xfId="4" xr:uid="{F1FB35AF-2F09-41DA-AC8C-135524806DB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F337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EFEBF12A-8586-4188-84C3-39C6A52296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opLeftCell="A73" workbookViewId="0">
      <selection activeCell="BE82" sqref="BE8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301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298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16"/>
      <c r="BS5" s="13" t="s">
        <v>6</v>
      </c>
    </row>
    <row r="6" spans="1:74" ht="36.950000000000003" customHeight="1">
      <c r="B6" s="16"/>
      <c r="D6" s="21" t="s">
        <v>12</v>
      </c>
      <c r="K6" s="300" t="s">
        <v>13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8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19</v>
      </c>
      <c r="AK10" s="22" t="s">
        <v>20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21</v>
      </c>
      <c r="AK11" s="22" t="s">
        <v>22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23</v>
      </c>
      <c r="AK13" s="22" t="s">
        <v>20</v>
      </c>
      <c r="AN13" s="282" t="s">
        <v>750</v>
      </c>
      <c r="AR13" s="16"/>
      <c r="BS13" s="13" t="s">
        <v>6</v>
      </c>
    </row>
    <row r="14" spans="1:74" ht="12.75">
      <c r="B14" s="16"/>
      <c r="E14" s="305" t="s">
        <v>750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2" t="s">
        <v>22</v>
      </c>
      <c r="AN14" s="282" t="s">
        <v>750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24</v>
      </c>
      <c r="AK16" s="22" t="s">
        <v>20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25</v>
      </c>
      <c r="AK17" s="22" t="s">
        <v>22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20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 t="s">
        <v>28</v>
      </c>
      <c r="AK20" s="22" t="s">
        <v>22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29</v>
      </c>
      <c r="AR22" s="16"/>
    </row>
    <row r="23" spans="2:71" ht="16.5" customHeight="1">
      <c r="B23" s="16"/>
      <c r="E23" s="302" t="s">
        <v>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03">
        <f>AG94</f>
        <v>0</v>
      </c>
      <c r="AL26" s="304"/>
      <c r="AM26" s="304"/>
      <c r="AN26" s="304"/>
      <c r="AO26" s="304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306" t="s">
        <v>31</v>
      </c>
      <c r="M28" s="306"/>
      <c r="N28" s="306"/>
      <c r="O28" s="306"/>
      <c r="P28" s="306"/>
      <c r="W28" s="306" t="s">
        <v>32</v>
      </c>
      <c r="X28" s="306"/>
      <c r="Y28" s="306"/>
      <c r="Z28" s="306"/>
      <c r="AA28" s="306"/>
      <c r="AB28" s="306"/>
      <c r="AC28" s="306"/>
      <c r="AD28" s="306"/>
      <c r="AE28" s="306"/>
      <c r="AK28" s="306" t="s">
        <v>33</v>
      </c>
      <c r="AL28" s="306"/>
      <c r="AM28" s="306"/>
      <c r="AN28" s="306"/>
      <c r="AO28" s="306"/>
      <c r="AR28" s="25"/>
    </row>
    <row r="29" spans="2:71" s="2" customFormat="1" ht="14.45" customHeight="1">
      <c r="B29" s="29"/>
      <c r="D29" s="22" t="s">
        <v>34</v>
      </c>
      <c r="F29" s="22" t="s">
        <v>35</v>
      </c>
      <c r="L29" s="309">
        <v>0.2</v>
      </c>
      <c r="M29" s="308"/>
      <c r="N29" s="308"/>
      <c r="O29" s="308"/>
      <c r="P29" s="308"/>
      <c r="W29" s="307">
        <f>ROUND(AZ94, 2)</f>
        <v>0</v>
      </c>
      <c r="X29" s="308"/>
      <c r="Y29" s="308"/>
      <c r="Z29" s="308"/>
      <c r="AA29" s="308"/>
      <c r="AB29" s="308"/>
      <c r="AC29" s="308"/>
      <c r="AD29" s="308"/>
      <c r="AE29" s="308"/>
      <c r="AK29" s="307">
        <f>ROUND(AV94, 2)</f>
        <v>0</v>
      </c>
      <c r="AL29" s="308"/>
      <c r="AM29" s="308"/>
      <c r="AN29" s="308"/>
      <c r="AO29" s="308"/>
      <c r="AR29" s="29"/>
    </row>
    <row r="30" spans="2:71" s="2" customFormat="1" ht="14.45" customHeight="1">
      <c r="B30" s="29"/>
      <c r="F30" s="22" t="s">
        <v>36</v>
      </c>
      <c r="L30" s="309">
        <v>0.2</v>
      </c>
      <c r="M30" s="308"/>
      <c r="N30" s="308"/>
      <c r="O30" s="308"/>
      <c r="P30" s="308"/>
      <c r="W30" s="307">
        <f>AK26</f>
        <v>0</v>
      </c>
      <c r="X30" s="308"/>
      <c r="Y30" s="308"/>
      <c r="Z30" s="308"/>
      <c r="AA30" s="308"/>
      <c r="AB30" s="308"/>
      <c r="AC30" s="308"/>
      <c r="AD30" s="308"/>
      <c r="AE30" s="308"/>
      <c r="AK30" s="307">
        <f>ROUND(W30*0.2, 2)</f>
        <v>0</v>
      </c>
      <c r="AL30" s="308"/>
      <c r="AM30" s="308"/>
      <c r="AN30" s="308"/>
      <c r="AO30" s="308"/>
      <c r="AR30" s="29"/>
    </row>
    <row r="31" spans="2:71" s="2" customFormat="1" ht="14.45" hidden="1" customHeight="1">
      <c r="B31" s="29"/>
      <c r="F31" s="22" t="s">
        <v>37</v>
      </c>
      <c r="L31" s="309">
        <v>0.2</v>
      </c>
      <c r="M31" s="308"/>
      <c r="N31" s="308"/>
      <c r="O31" s="308"/>
      <c r="P31" s="308"/>
      <c r="W31" s="307">
        <f>ROUND(BB94, 2)</f>
        <v>0</v>
      </c>
      <c r="X31" s="308"/>
      <c r="Y31" s="308"/>
      <c r="Z31" s="308"/>
      <c r="AA31" s="308"/>
      <c r="AB31" s="308"/>
      <c r="AC31" s="308"/>
      <c r="AD31" s="308"/>
      <c r="AE31" s="308"/>
      <c r="AK31" s="307">
        <v>0</v>
      </c>
      <c r="AL31" s="308"/>
      <c r="AM31" s="308"/>
      <c r="AN31" s="308"/>
      <c r="AO31" s="308"/>
      <c r="AR31" s="29"/>
    </row>
    <row r="32" spans="2:71" s="2" customFormat="1" ht="14.45" hidden="1" customHeight="1">
      <c r="B32" s="29"/>
      <c r="F32" s="22" t="s">
        <v>38</v>
      </c>
      <c r="L32" s="309">
        <v>0.2</v>
      </c>
      <c r="M32" s="308"/>
      <c r="N32" s="308"/>
      <c r="O32" s="308"/>
      <c r="P32" s="308"/>
      <c r="W32" s="307">
        <f>ROUND(BC94, 2)</f>
        <v>0</v>
      </c>
      <c r="X32" s="308"/>
      <c r="Y32" s="308"/>
      <c r="Z32" s="308"/>
      <c r="AA32" s="308"/>
      <c r="AB32" s="308"/>
      <c r="AC32" s="308"/>
      <c r="AD32" s="308"/>
      <c r="AE32" s="308"/>
      <c r="AK32" s="307">
        <v>0</v>
      </c>
      <c r="AL32" s="308"/>
      <c r="AM32" s="308"/>
      <c r="AN32" s="308"/>
      <c r="AO32" s="308"/>
      <c r="AR32" s="29"/>
    </row>
    <row r="33" spans="2:44" s="2" customFormat="1" ht="14.45" hidden="1" customHeight="1">
      <c r="B33" s="29"/>
      <c r="F33" s="22" t="s">
        <v>39</v>
      </c>
      <c r="L33" s="309">
        <v>0</v>
      </c>
      <c r="M33" s="308"/>
      <c r="N33" s="308"/>
      <c r="O33" s="308"/>
      <c r="P33" s="308"/>
      <c r="W33" s="307">
        <f>ROUND(BD94, 2)</f>
        <v>0</v>
      </c>
      <c r="X33" s="308"/>
      <c r="Y33" s="308"/>
      <c r="Z33" s="308"/>
      <c r="AA33" s="308"/>
      <c r="AB33" s="308"/>
      <c r="AC33" s="308"/>
      <c r="AD33" s="308"/>
      <c r="AE33" s="308"/>
      <c r="AK33" s="307">
        <v>0</v>
      </c>
      <c r="AL33" s="308"/>
      <c r="AM33" s="308"/>
      <c r="AN33" s="308"/>
      <c r="AO33" s="30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310" t="s">
        <v>42</v>
      </c>
      <c r="Y35" s="311"/>
      <c r="Z35" s="311"/>
      <c r="AA35" s="311"/>
      <c r="AB35" s="311"/>
      <c r="AC35" s="32"/>
      <c r="AD35" s="32"/>
      <c r="AE35" s="32"/>
      <c r="AF35" s="32"/>
      <c r="AG35" s="32"/>
      <c r="AH35" s="32"/>
      <c r="AI35" s="32"/>
      <c r="AJ35" s="32"/>
      <c r="AK35" s="312">
        <f>SUM(AK26:AK33)</f>
        <v>0</v>
      </c>
      <c r="AL35" s="311"/>
      <c r="AM35" s="311"/>
      <c r="AN35" s="311"/>
      <c r="AO35" s="31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49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11</v>
      </c>
      <c r="AR84" s="41"/>
    </row>
    <row r="85" spans="1:91" s="4" customFormat="1" ht="36.950000000000003" customHeight="1">
      <c r="B85" s="42"/>
      <c r="C85" s="43" t="s">
        <v>12</v>
      </c>
      <c r="L85" s="315" t="str">
        <f>K6</f>
        <v>Zníženie energetickej náročnosti objektov spoločnosti HERN, s.r.o. Námestovo - SO 201</v>
      </c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16</v>
      </c>
      <c r="L87" s="44" t="str">
        <f>IF(K8="","",K8)</f>
        <v>Námestovo</v>
      </c>
      <c r="AI87" s="22" t="s">
        <v>18</v>
      </c>
      <c r="AM87" s="317" t="str">
        <f>IF(AN8= "","",AN8)</f>
        <v/>
      </c>
      <c r="AN87" s="317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19</v>
      </c>
      <c r="L89" s="3" t="str">
        <f>IF(E11= "","",E11)</f>
        <v>HERN, s.r.o. Námestovo</v>
      </c>
      <c r="AI89" s="22" t="s">
        <v>24</v>
      </c>
      <c r="AM89" s="289" t="str">
        <f>IF(E17="","",E17)</f>
        <v xml:space="preserve">Ing.Tibor Petrík </v>
      </c>
      <c r="AN89" s="290"/>
      <c r="AO89" s="290"/>
      <c r="AP89" s="290"/>
      <c r="AR89" s="25"/>
      <c r="AS89" s="285" t="s">
        <v>50</v>
      </c>
      <c r="AT89" s="286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1:91" s="1" customFormat="1" ht="15.2" customHeight="1">
      <c r="B90" s="25"/>
      <c r="C90" s="22" t="s">
        <v>23</v>
      </c>
      <c r="L90" s="283" t="str">
        <f>IF(E14="","",E14)</f>
        <v>Vyplň údaj</v>
      </c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I90" s="22" t="s">
        <v>27</v>
      </c>
      <c r="AM90" s="289" t="str">
        <f>IF(E20="","",E20)</f>
        <v xml:space="preserve"> </v>
      </c>
      <c r="AN90" s="290"/>
      <c r="AO90" s="290"/>
      <c r="AP90" s="290"/>
      <c r="AR90" s="25"/>
      <c r="AS90" s="287"/>
      <c r="AT90" s="288"/>
      <c r="AU90" s="47"/>
      <c r="AV90" s="47"/>
      <c r="AW90" s="47"/>
      <c r="AX90" s="47"/>
      <c r="AY90" s="47"/>
      <c r="AZ90" s="47"/>
      <c r="BA90" s="47"/>
      <c r="BB90" s="47"/>
      <c r="BC90" s="47"/>
      <c r="BD90" s="48"/>
    </row>
    <row r="91" spans="1:91" s="1" customFormat="1" ht="10.9" customHeight="1">
      <c r="B91" s="25"/>
      <c r="AR91" s="25"/>
      <c r="AS91" s="287"/>
      <c r="AT91" s="288"/>
      <c r="AU91" s="47"/>
      <c r="AV91" s="47"/>
      <c r="AW91" s="47"/>
      <c r="AX91" s="47"/>
      <c r="AY91" s="47"/>
      <c r="AZ91" s="47"/>
      <c r="BA91" s="47"/>
      <c r="BB91" s="47"/>
      <c r="BC91" s="47"/>
      <c r="BD91" s="48"/>
    </row>
    <row r="92" spans="1:91" s="1" customFormat="1" ht="29.25" customHeight="1">
      <c r="B92" s="25"/>
      <c r="C92" s="314" t="s">
        <v>51</v>
      </c>
      <c r="D92" s="292"/>
      <c r="E92" s="292"/>
      <c r="F92" s="292"/>
      <c r="G92" s="292"/>
      <c r="H92" s="49"/>
      <c r="I92" s="291" t="s">
        <v>52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318" t="s">
        <v>53</v>
      </c>
      <c r="AH92" s="292"/>
      <c r="AI92" s="292"/>
      <c r="AJ92" s="292"/>
      <c r="AK92" s="292"/>
      <c r="AL92" s="292"/>
      <c r="AM92" s="292"/>
      <c r="AN92" s="291" t="s">
        <v>54</v>
      </c>
      <c r="AO92" s="292"/>
      <c r="AP92" s="293"/>
      <c r="AQ92" s="50" t="s">
        <v>55</v>
      </c>
      <c r="AR92" s="25"/>
      <c r="AS92" s="51" t="s">
        <v>56</v>
      </c>
      <c r="AT92" s="52" t="s">
        <v>57</v>
      </c>
      <c r="AU92" s="52" t="s">
        <v>58</v>
      </c>
      <c r="AV92" s="52" t="s">
        <v>59</v>
      </c>
      <c r="AW92" s="52" t="s">
        <v>60</v>
      </c>
      <c r="AX92" s="52" t="s">
        <v>61</v>
      </c>
      <c r="AY92" s="52" t="s">
        <v>62</v>
      </c>
      <c r="AZ92" s="52" t="s">
        <v>63</v>
      </c>
      <c r="BA92" s="52" t="s">
        <v>64</v>
      </c>
      <c r="BB92" s="52" t="s">
        <v>65</v>
      </c>
      <c r="BC92" s="52" t="s">
        <v>66</v>
      </c>
      <c r="BD92" s="53" t="s">
        <v>67</v>
      </c>
    </row>
    <row r="93" spans="1:91" s="1" customFormat="1" ht="10.9" customHeight="1">
      <c r="B93" s="25"/>
      <c r="AR93" s="25"/>
      <c r="AS93" s="5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1:91" s="5" customFormat="1" ht="32.450000000000003" customHeight="1">
      <c r="B94" s="55"/>
      <c r="C94" s="56" t="s">
        <v>68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296">
        <f>SUM(AG95:AM100)</f>
        <v>0</v>
      </c>
      <c r="AH94" s="296"/>
      <c r="AI94" s="296"/>
      <c r="AJ94" s="296"/>
      <c r="AK94" s="296"/>
      <c r="AL94" s="296"/>
      <c r="AM94" s="296"/>
      <c r="AN94" s="297">
        <f>SUM(AN95:AP100)</f>
        <v>0</v>
      </c>
      <c r="AO94" s="297"/>
      <c r="AP94" s="297"/>
      <c r="AQ94" s="59" t="s">
        <v>1</v>
      </c>
      <c r="AR94" s="55"/>
      <c r="AS94" s="60">
        <f>ROUND(SUM(AS95:AS100),2)</f>
        <v>0</v>
      </c>
      <c r="AT94" s="61">
        <f t="shared" ref="AT94:AT100" si="0">ROUND(SUM(AV94:AW94),2)</f>
        <v>0</v>
      </c>
      <c r="AU94" s="62">
        <f>ROUND(SUM(AU95:AU100),5)</f>
        <v>18162.306960000002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ROUND(SUM(AZ95:AZ100),2)</f>
        <v>0</v>
      </c>
      <c r="BA94" s="61">
        <f>ROUND(SUM(BA95:BA100),2)</f>
        <v>0</v>
      </c>
      <c r="BB94" s="61">
        <f>ROUND(SUM(BB95:BB100),2)</f>
        <v>0</v>
      </c>
      <c r="BC94" s="61">
        <f>ROUND(SUM(BC95:BC100),2)</f>
        <v>0</v>
      </c>
      <c r="BD94" s="63">
        <f>ROUND(SUM(BD95:BD100),2)</f>
        <v>0</v>
      </c>
      <c r="BS94" s="64" t="s">
        <v>69</v>
      </c>
      <c r="BT94" s="64" t="s">
        <v>70</v>
      </c>
      <c r="BU94" s="65" t="s">
        <v>71</v>
      </c>
      <c r="BV94" s="64" t="s">
        <v>72</v>
      </c>
      <c r="BW94" s="64" t="s">
        <v>4</v>
      </c>
      <c r="BX94" s="64" t="s">
        <v>73</v>
      </c>
      <c r="CL94" s="64" t="s">
        <v>1</v>
      </c>
    </row>
    <row r="95" spans="1:91" s="6" customFormat="1" ht="16.5" customHeight="1">
      <c r="A95" s="66" t="s">
        <v>74</v>
      </c>
      <c r="B95" s="67"/>
      <c r="C95" s="68"/>
      <c r="D95" s="319" t="s">
        <v>75</v>
      </c>
      <c r="E95" s="319"/>
      <c r="F95" s="319"/>
      <c r="G95" s="319"/>
      <c r="H95" s="319"/>
      <c r="I95" s="69"/>
      <c r="J95" s="319" t="s">
        <v>76</v>
      </c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294">
        <f>'01 - Zateplenie obvodovéh...'!J30</f>
        <v>0</v>
      </c>
      <c r="AH95" s="295"/>
      <c r="AI95" s="295"/>
      <c r="AJ95" s="295"/>
      <c r="AK95" s="295"/>
      <c r="AL95" s="295"/>
      <c r="AM95" s="295"/>
      <c r="AN95" s="294">
        <f t="shared" ref="AN95:AN100" si="1">ROUND(AG95*1.2, 2)</f>
        <v>0</v>
      </c>
      <c r="AO95" s="295"/>
      <c r="AP95" s="295"/>
      <c r="AQ95" s="70" t="s">
        <v>77</v>
      </c>
      <c r="AR95" s="67"/>
      <c r="AS95" s="71">
        <v>0</v>
      </c>
      <c r="AT95" s="72">
        <f t="shared" si="0"/>
        <v>0</v>
      </c>
      <c r="AU95" s="73">
        <f>'01 - Zateplenie obvodovéh...'!P122</f>
        <v>5870.8982329999999</v>
      </c>
      <c r="AV95" s="72">
        <f>'01 - Zateplenie obvodovéh...'!J33</f>
        <v>0</v>
      </c>
      <c r="AW95" s="72">
        <f>'01 - Zateplenie obvodovéh...'!J34</f>
        <v>0</v>
      </c>
      <c r="AX95" s="72">
        <f>'01 - Zateplenie obvodovéh...'!J35</f>
        <v>0</v>
      </c>
      <c r="AY95" s="72">
        <f>'01 - Zateplenie obvodovéh...'!J36</f>
        <v>0</v>
      </c>
      <c r="AZ95" s="72">
        <f>'01 - Zateplenie obvodovéh...'!F33</f>
        <v>0</v>
      </c>
      <c r="BA95" s="72">
        <f>'01 - Zateplenie obvodovéh...'!F34</f>
        <v>0</v>
      </c>
      <c r="BB95" s="72">
        <f>'01 - Zateplenie obvodovéh...'!F35</f>
        <v>0</v>
      </c>
      <c r="BC95" s="72">
        <f>'01 - Zateplenie obvodovéh...'!F36</f>
        <v>0</v>
      </c>
      <c r="BD95" s="74">
        <f>'01 - Zateplenie obvodovéh...'!F37</f>
        <v>0</v>
      </c>
      <c r="BT95" s="75" t="s">
        <v>78</v>
      </c>
      <c r="BV95" s="75" t="s">
        <v>72</v>
      </c>
      <c r="BW95" s="75" t="s">
        <v>79</v>
      </c>
      <c r="BX95" s="75" t="s">
        <v>4</v>
      </c>
      <c r="CL95" s="75" t="s">
        <v>1</v>
      </c>
      <c r="CM95" s="75" t="s">
        <v>70</v>
      </c>
    </row>
    <row r="96" spans="1:91" s="6" customFormat="1" ht="16.5" customHeight="1">
      <c r="A96" s="66" t="s">
        <v>74</v>
      </c>
      <c r="B96" s="67"/>
      <c r="C96" s="68"/>
      <c r="D96" s="319" t="s">
        <v>80</v>
      </c>
      <c r="E96" s="319"/>
      <c r="F96" s="319"/>
      <c r="G96" s="319"/>
      <c r="H96" s="319"/>
      <c r="I96" s="69"/>
      <c r="J96" s="319" t="s">
        <v>81</v>
      </c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294">
        <f>'02 - Zateplenie strešného...'!J30</f>
        <v>0</v>
      </c>
      <c r="AH96" s="295"/>
      <c r="AI96" s="295"/>
      <c r="AJ96" s="295"/>
      <c r="AK96" s="295"/>
      <c r="AL96" s="295"/>
      <c r="AM96" s="295"/>
      <c r="AN96" s="294">
        <f t="shared" si="1"/>
        <v>0</v>
      </c>
      <c r="AO96" s="295"/>
      <c r="AP96" s="295"/>
      <c r="AQ96" s="70" t="s">
        <v>77</v>
      </c>
      <c r="AR96" s="67"/>
      <c r="AS96" s="71">
        <v>0</v>
      </c>
      <c r="AT96" s="72">
        <f t="shared" si="0"/>
        <v>0</v>
      </c>
      <c r="AU96" s="73">
        <f>'02 - Zateplenie strešného...'!P123</f>
        <v>6661.4092220000002</v>
      </c>
      <c r="AV96" s="72">
        <f>'02 - Zateplenie strešného...'!J33</f>
        <v>0</v>
      </c>
      <c r="AW96" s="72">
        <f>'02 - Zateplenie strešného...'!J34</f>
        <v>0</v>
      </c>
      <c r="AX96" s="72">
        <f>'02 - Zateplenie strešného...'!J35</f>
        <v>0</v>
      </c>
      <c r="AY96" s="72">
        <f>'02 - Zateplenie strešného...'!J36</f>
        <v>0</v>
      </c>
      <c r="AZ96" s="72">
        <f>'02 - Zateplenie strešného...'!F33</f>
        <v>0</v>
      </c>
      <c r="BA96" s="72">
        <f>'02 - Zateplenie strešného...'!F34</f>
        <v>0</v>
      </c>
      <c r="BB96" s="72">
        <f>'02 - Zateplenie strešného...'!F35</f>
        <v>0</v>
      </c>
      <c r="BC96" s="72">
        <f>'02 - Zateplenie strešného...'!F36</f>
        <v>0</v>
      </c>
      <c r="BD96" s="74">
        <f>'02 - Zateplenie strešného...'!F37</f>
        <v>0</v>
      </c>
      <c r="BT96" s="75" t="s">
        <v>78</v>
      </c>
      <c r="BV96" s="75" t="s">
        <v>72</v>
      </c>
      <c r="BW96" s="75" t="s">
        <v>82</v>
      </c>
      <c r="BX96" s="75" t="s">
        <v>4</v>
      </c>
      <c r="CL96" s="75" t="s">
        <v>1</v>
      </c>
      <c r="CM96" s="75" t="s">
        <v>70</v>
      </c>
    </row>
    <row r="97" spans="1:91" s="6" customFormat="1" ht="16.5" customHeight="1">
      <c r="A97" s="66" t="s">
        <v>74</v>
      </c>
      <c r="B97" s="67"/>
      <c r="C97" s="68"/>
      <c r="D97" s="319" t="s">
        <v>83</v>
      </c>
      <c r="E97" s="319"/>
      <c r="F97" s="319"/>
      <c r="G97" s="319"/>
      <c r="H97" s="319"/>
      <c r="I97" s="69"/>
      <c r="J97" s="319" t="s">
        <v>84</v>
      </c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294">
        <f>'03 - Výmena výplní otvorov'!J30</f>
        <v>0</v>
      </c>
      <c r="AH97" s="295"/>
      <c r="AI97" s="295"/>
      <c r="AJ97" s="295"/>
      <c r="AK97" s="295"/>
      <c r="AL97" s="295"/>
      <c r="AM97" s="295"/>
      <c r="AN97" s="294">
        <f t="shared" si="1"/>
        <v>0</v>
      </c>
      <c r="AO97" s="295"/>
      <c r="AP97" s="295"/>
      <c r="AQ97" s="70" t="s">
        <v>77</v>
      </c>
      <c r="AR97" s="67"/>
      <c r="AS97" s="71">
        <v>0</v>
      </c>
      <c r="AT97" s="72">
        <f t="shared" si="0"/>
        <v>0</v>
      </c>
      <c r="AU97" s="73">
        <f>'03 - Výmena výplní otvorov'!P119</f>
        <v>1862.8495050000001</v>
      </c>
      <c r="AV97" s="72">
        <f>'03 - Výmena výplní otvorov'!J33</f>
        <v>0</v>
      </c>
      <c r="AW97" s="72">
        <f>'03 - Výmena výplní otvorov'!J34</f>
        <v>0</v>
      </c>
      <c r="AX97" s="72">
        <f>'03 - Výmena výplní otvorov'!J35</f>
        <v>0</v>
      </c>
      <c r="AY97" s="72">
        <f>'03 - Výmena výplní otvorov'!J36</f>
        <v>0</v>
      </c>
      <c r="AZ97" s="72">
        <f>'03 - Výmena výplní otvorov'!F33</f>
        <v>0</v>
      </c>
      <c r="BA97" s="72">
        <f>'03 - Výmena výplní otvorov'!F34</f>
        <v>0</v>
      </c>
      <c r="BB97" s="72">
        <f>'03 - Výmena výplní otvorov'!F35</f>
        <v>0</v>
      </c>
      <c r="BC97" s="72">
        <f>'03 - Výmena výplní otvorov'!F36</f>
        <v>0</v>
      </c>
      <c r="BD97" s="74">
        <f>'03 - Výmena výplní otvorov'!F37</f>
        <v>0</v>
      </c>
      <c r="BT97" s="75" t="s">
        <v>78</v>
      </c>
      <c r="BV97" s="75" t="s">
        <v>72</v>
      </c>
      <c r="BW97" s="75" t="s">
        <v>85</v>
      </c>
      <c r="BX97" s="75" t="s">
        <v>4</v>
      </c>
      <c r="CL97" s="75" t="s">
        <v>1</v>
      </c>
      <c r="CM97" s="75" t="s">
        <v>70</v>
      </c>
    </row>
    <row r="98" spans="1:91" s="6" customFormat="1" ht="16.5" customHeight="1">
      <c r="A98" s="66" t="s">
        <v>74</v>
      </c>
      <c r="B98" s="67"/>
      <c r="C98" s="68"/>
      <c r="D98" s="319" t="s">
        <v>86</v>
      </c>
      <c r="E98" s="319"/>
      <c r="F98" s="319"/>
      <c r="G98" s="319"/>
      <c r="H98" s="319"/>
      <c r="I98" s="69"/>
      <c r="J98" s="319" t="s">
        <v>87</v>
      </c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294">
        <f>'04 - Ostatné'!J30</f>
        <v>0</v>
      </c>
      <c r="AH98" s="295"/>
      <c r="AI98" s="295"/>
      <c r="AJ98" s="295"/>
      <c r="AK98" s="295"/>
      <c r="AL98" s="295"/>
      <c r="AM98" s="295"/>
      <c r="AN98" s="294">
        <f t="shared" si="1"/>
        <v>0</v>
      </c>
      <c r="AO98" s="295"/>
      <c r="AP98" s="295"/>
      <c r="AQ98" s="70" t="s">
        <v>77</v>
      </c>
      <c r="AR98" s="67"/>
      <c r="AS98" s="76">
        <v>0</v>
      </c>
      <c r="AT98" s="77">
        <f t="shared" si="0"/>
        <v>0</v>
      </c>
      <c r="AU98" s="78" t="str">
        <f>'04 - Ostatné'!P125</f>
        <v>Nh celkom [h]</v>
      </c>
      <c r="AV98" s="77" t="str">
        <f>'04 - Ostatné'!J32</f>
        <v>Výška dane</v>
      </c>
      <c r="AW98" s="77">
        <f>'04 - Ostatné'!J33</f>
        <v>0</v>
      </c>
      <c r="AX98" s="77">
        <f>'04 - Ostatné'!J34</f>
        <v>0</v>
      </c>
      <c r="AY98" s="77">
        <f>'04 - Ostatné'!J35</f>
        <v>0</v>
      </c>
      <c r="AZ98" s="77" t="str">
        <f>'04 - Ostatné'!F32</f>
        <v>Základ dane</v>
      </c>
      <c r="BA98" s="77">
        <f>'04 - Ostatné'!F33</f>
        <v>0</v>
      </c>
      <c r="BB98" s="77">
        <f>'04 - Ostatné'!F34</f>
        <v>0</v>
      </c>
      <c r="BC98" s="77">
        <f>'04 - Ostatné'!F35</f>
        <v>0</v>
      </c>
      <c r="BD98" s="79">
        <f>'04 - Ostatné'!F36</f>
        <v>0</v>
      </c>
      <c r="BT98" s="75" t="s">
        <v>78</v>
      </c>
      <c r="BV98" s="75" t="s">
        <v>72</v>
      </c>
      <c r="BW98" s="75" t="s">
        <v>88</v>
      </c>
      <c r="BX98" s="75" t="s">
        <v>4</v>
      </c>
      <c r="CL98" s="75" t="s">
        <v>1</v>
      </c>
      <c r="CM98" s="75" t="s">
        <v>70</v>
      </c>
    </row>
    <row r="99" spans="1:91" s="6" customFormat="1" ht="16.5" customHeight="1">
      <c r="A99" s="66" t="s">
        <v>74</v>
      </c>
      <c r="B99" s="67"/>
      <c r="C99" s="68"/>
      <c r="D99" s="320" t="s">
        <v>642</v>
      </c>
      <c r="E99" s="320"/>
      <c r="F99" s="320"/>
      <c r="G99" s="320"/>
      <c r="H99" s="320"/>
      <c r="I99" s="155"/>
      <c r="J99" s="319" t="s">
        <v>643</v>
      </c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294">
        <f>'05 - ELI'!N41</f>
        <v>0</v>
      </c>
      <c r="AH99" s="295"/>
      <c r="AI99" s="295"/>
      <c r="AJ99" s="295"/>
      <c r="AK99" s="295"/>
      <c r="AL99" s="295"/>
      <c r="AM99" s="295"/>
      <c r="AN99" s="294">
        <f t="shared" si="1"/>
        <v>0</v>
      </c>
      <c r="AO99" s="295"/>
      <c r="AP99" s="295"/>
      <c r="AQ99" s="70" t="s">
        <v>77</v>
      </c>
      <c r="AR99" s="67"/>
      <c r="AS99" s="76">
        <v>0</v>
      </c>
      <c r="AT99" s="77">
        <f t="shared" ref="AT99" si="2">ROUND(SUM(AV99:AW99),2)</f>
        <v>0</v>
      </c>
      <c r="AU99" s="78" t="str">
        <f>'04 - Ostatné'!P125</f>
        <v>Nh celkom [h]</v>
      </c>
      <c r="AV99" s="77" t="str">
        <f>'04 - Ostatné'!J32</f>
        <v>Výška dane</v>
      </c>
      <c r="AW99" s="77">
        <f>'04 - Ostatné'!J33</f>
        <v>0</v>
      </c>
      <c r="AX99" s="77">
        <f>'04 - Ostatné'!J34</f>
        <v>0</v>
      </c>
      <c r="AY99" s="77">
        <f>'04 - Ostatné'!J35</f>
        <v>0</v>
      </c>
      <c r="AZ99" s="77" t="str">
        <f>'04 - Ostatné'!F32</f>
        <v>Základ dane</v>
      </c>
      <c r="BA99" s="77">
        <f>'04 - Ostatné'!F33</f>
        <v>0</v>
      </c>
      <c r="BB99" s="77">
        <f>'04 - Ostatné'!F34</f>
        <v>0</v>
      </c>
      <c r="BC99" s="77">
        <f>'04 - Ostatné'!F35</f>
        <v>0</v>
      </c>
      <c r="BD99" s="79">
        <f>'04 - Ostatné'!F36</f>
        <v>0</v>
      </c>
      <c r="BT99" s="75" t="s">
        <v>78</v>
      </c>
      <c r="BV99" s="75" t="s">
        <v>72</v>
      </c>
      <c r="BW99" s="75" t="s">
        <v>88</v>
      </c>
      <c r="BX99" s="75" t="s">
        <v>4</v>
      </c>
      <c r="CL99" s="75" t="s">
        <v>1</v>
      </c>
      <c r="CM99" s="75" t="s">
        <v>70</v>
      </c>
    </row>
    <row r="100" spans="1:91" s="6" customFormat="1" ht="16.5" customHeight="1">
      <c r="A100" s="66" t="s">
        <v>74</v>
      </c>
      <c r="B100" s="67"/>
      <c r="C100" s="68"/>
      <c r="D100" s="320" t="s">
        <v>659</v>
      </c>
      <c r="E100" s="320"/>
      <c r="F100" s="320"/>
      <c r="G100" s="320"/>
      <c r="H100" s="320"/>
      <c r="I100" s="69"/>
      <c r="J100" s="319" t="s">
        <v>660</v>
      </c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294">
        <f>'06 - PLYN'!G13</f>
        <v>0</v>
      </c>
      <c r="AH100" s="295"/>
      <c r="AI100" s="295"/>
      <c r="AJ100" s="295"/>
      <c r="AK100" s="295"/>
      <c r="AL100" s="295"/>
      <c r="AM100" s="295"/>
      <c r="AN100" s="294">
        <f t="shared" si="1"/>
        <v>0</v>
      </c>
      <c r="AO100" s="295"/>
      <c r="AP100" s="295"/>
      <c r="AQ100" s="70" t="s">
        <v>77</v>
      </c>
      <c r="AR100" s="67"/>
      <c r="AS100" s="76">
        <v>0</v>
      </c>
      <c r="AT100" s="77">
        <f t="shared" si="0"/>
        <v>0</v>
      </c>
      <c r="AU100" s="78">
        <f>'04 - Ostatné'!P126</f>
        <v>3767.1499970000004</v>
      </c>
      <c r="AV100" s="77">
        <f>'04 - Ostatné'!J33</f>
        <v>0</v>
      </c>
      <c r="AW100" s="77">
        <f>'04 - Ostatné'!J34</f>
        <v>0</v>
      </c>
      <c r="AX100" s="77">
        <f>'04 - Ostatné'!J35</f>
        <v>0</v>
      </c>
      <c r="AY100" s="77">
        <f>'04 - Ostatné'!J36</f>
        <v>0</v>
      </c>
      <c r="AZ100" s="77">
        <f>'04 - Ostatné'!F33</f>
        <v>0</v>
      </c>
      <c r="BA100" s="77">
        <f>'04 - Ostatné'!F34</f>
        <v>0</v>
      </c>
      <c r="BB100" s="77">
        <f>'04 - Ostatné'!F35</f>
        <v>0</v>
      </c>
      <c r="BC100" s="77">
        <f>'04 - Ostatné'!F36</f>
        <v>0</v>
      </c>
      <c r="BD100" s="79">
        <f>'04 - Ostatné'!F37</f>
        <v>0</v>
      </c>
      <c r="BT100" s="75" t="s">
        <v>78</v>
      </c>
      <c r="BV100" s="75" t="s">
        <v>72</v>
      </c>
      <c r="BW100" s="75" t="s">
        <v>88</v>
      </c>
      <c r="BX100" s="75" t="s">
        <v>4</v>
      </c>
      <c r="CL100" s="75" t="s">
        <v>1</v>
      </c>
      <c r="CM100" s="75" t="s">
        <v>70</v>
      </c>
    </row>
    <row r="101" spans="1:91" s="1" customFormat="1" ht="30" customHeight="1">
      <c r="B101" s="25"/>
      <c r="AR101" s="25"/>
    </row>
    <row r="102" spans="1:91" s="1" customFormat="1" ht="6.9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25"/>
    </row>
  </sheetData>
  <mergeCells count="61">
    <mergeCell ref="D100:H100"/>
    <mergeCell ref="J100:AF100"/>
    <mergeCell ref="D98:H98"/>
    <mergeCell ref="J98:AF98"/>
    <mergeCell ref="AG98:AM98"/>
    <mergeCell ref="D99:H99"/>
    <mergeCell ref="J99:AF99"/>
    <mergeCell ref="D95:H95"/>
    <mergeCell ref="J95:AF95"/>
    <mergeCell ref="D96:H96"/>
    <mergeCell ref="J96:AF96"/>
    <mergeCell ref="D97:H97"/>
    <mergeCell ref="J97:AF97"/>
    <mergeCell ref="X35:AB35"/>
    <mergeCell ref="AK35:AO35"/>
    <mergeCell ref="C92:G92"/>
    <mergeCell ref="L85:AO85"/>
    <mergeCell ref="AM87:AN87"/>
    <mergeCell ref="I92:AF92"/>
    <mergeCell ref="AG92:AM9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E14:AJ14"/>
    <mergeCell ref="AN96:AP96"/>
    <mergeCell ref="AG96:AM96"/>
    <mergeCell ref="AN97:AP97"/>
    <mergeCell ref="AG97:AM97"/>
    <mergeCell ref="AN100:AP100"/>
    <mergeCell ref="AG100:AM100"/>
    <mergeCell ref="AN98:AP98"/>
    <mergeCell ref="AG99:AM99"/>
    <mergeCell ref="AN99:AP99"/>
    <mergeCell ref="AS89:AT91"/>
    <mergeCell ref="AM89:AP89"/>
    <mergeCell ref="AM90:AP90"/>
    <mergeCell ref="AN92:AP92"/>
    <mergeCell ref="AN95:AP95"/>
    <mergeCell ref="AG95:AM95"/>
    <mergeCell ref="AG94:AM94"/>
    <mergeCell ref="AN94:AP94"/>
  </mergeCells>
  <hyperlinks>
    <hyperlink ref="A95" location="'01 - Zateplenie obvodovéh...'!C2" display="/" xr:uid="{00000000-0004-0000-0000-000000000000}"/>
    <hyperlink ref="A96" location="'02 - Zateplenie strešného...'!C2" display="/" xr:uid="{00000000-0004-0000-0000-000001000000}"/>
    <hyperlink ref="A97" location="'03 - Výmena výplní otvorov'!C2" display="/" xr:uid="{00000000-0004-0000-0000-000002000000}"/>
    <hyperlink ref="A100" location="'04 - Ostatné'!C2" display="/" xr:uid="{00000000-0004-0000-0000-000003000000}"/>
    <hyperlink ref="A98" location="'04 - Ostatné'!C2" display="/" xr:uid="{1B0999EC-DA1B-4B4A-915B-3697ECE5B1CF}"/>
    <hyperlink ref="A99" location="'04 - Ostatné'!C2" display="/" xr:uid="{C594F80B-B9E2-46D6-94E0-89F694697877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4"/>
  <sheetViews>
    <sheetView showGridLines="0" topLeftCell="A134" workbookViewId="0">
      <selection activeCell="I150" sqref="I150:I15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301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3" t="s">
        <v>79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89</v>
      </c>
      <c r="L4" s="16"/>
      <c r="M4" s="8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12</v>
      </c>
      <c r="L6" s="16"/>
    </row>
    <row r="7" spans="1:46" ht="16.5" customHeight="1">
      <c r="B7" s="16"/>
      <c r="E7" s="321" t="str">
        <f>'Rekapitulácia stavby'!K6</f>
        <v>Zníženie energetickej náročnosti objektov spoločnosti HERN, s.r.o. Námestovo - SO 201</v>
      </c>
      <c r="F7" s="322"/>
      <c r="G7" s="322"/>
      <c r="H7" s="322"/>
      <c r="L7" s="16"/>
    </row>
    <row r="8" spans="1:46" s="1" customFormat="1" ht="12" customHeight="1">
      <c r="B8" s="25"/>
      <c r="D8" s="22" t="s">
        <v>90</v>
      </c>
      <c r="L8" s="25"/>
    </row>
    <row r="9" spans="1:46" s="1" customFormat="1" ht="36.950000000000003" customHeight="1">
      <c r="B9" s="25"/>
      <c r="E9" s="315" t="s">
        <v>91</v>
      </c>
      <c r="F9" s="323"/>
      <c r="G9" s="323"/>
      <c r="H9" s="323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281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19</v>
      </c>
      <c r="I14" s="22" t="s">
        <v>20</v>
      </c>
      <c r="J14" s="20" t="s">
        <v>1</v>
      </c>
      <c r="L14" s="25"/>
    </row>
    <row r="15" spans="1:46" s="1" customFormat="1" ht="18" customHeight="1">
      <c r="B15" s="25"/>
      <c r="E15" s="20" t="s">
        <v>21</v>
      </c>
      <c r="I15" s="22" t="s">
        <v>22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82" t="s">
        <v>750</v>
      </c>
      <c r="L17" s="25"/>
    </row>
    <row r="18" spans="2:12" s="1" customFormat="1" ht="18" customHeight="1">
      <c r="B18" s="25"/>
      <c r="E18" s="324" t="s">
        <v>750</v>
      </c>
      <c r="F18" s="324"/>
      <c r="G18" s="324"/>
      <c r="I18" s="22" t="s">
        <v>22</v>
      </c>
      <c r="J18" s="282" t="s">
        <v>750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 t="s">
        <v>25</v>
      </c>
      <c r="I21" s="22" t="s">
        <v>22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20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302" t="s">
        <v>1</v>
      </c>
      <c r="F27" s="302"/>
      <c r="G27" s="302"/>
      <c r="H27" s="302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5"/>
      <c r="E29" s="45"/>
      <c r="F29" s="45"/>
      <c r="G29" s="45"/>
      <c r="H29" s="45"/>
      <c r="I29" s="45"/>
      <c r="J29" s="45"/>
      <c r="K29" s="45"/>
      <c r="L29" s="25"/>
    </row>
    <row r="30" spans="2:12" s="1" customFormat="1" ht="25.35" customHeight="1">
      <c r="B30" s="25"/>
      <c r="D30" s="83" t="s">
        <v>30</v>
      </c>
      <c r="J30" s="58">
        <f>ROUND(J122, 2)</f>
        <v>0</v>
      </c>
      <c r="L30" s="25"/>
    </row>
    <row r="31" spans="2:12" s="1" customFormat="1" ht="6.95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4" t="s">
        <v>34</v>
      </c>
      <c r="E33" s="22" t="s">
        <v>35</v>
      </c>
      <c r="F33" s="85">
        <f>ROUND((SUM(BE122:BE153)),  2)</f>
        <v>0</v>
      </c>
      <c r="I33" s="86">
        <v>0.2</v>
      </c>
      <c r="J33" s="85">
        <f>ROUND(((SUM(BE122:BE153))*I33),  2)</f>
        <v>0</v>
      </c>
      <c r="L33" s="25"/>
    </row>
    <row r="34" spans="2:12" s="1" customFormat="1" ht="14.45" customHeight="1">
      <c r="B34" s="25"/>
      <c r="E34" s="22" t="s">
        <v>36</v>
      </c>
      <c r="F34" s="85">
        <f>ROUND((SUM(BF122:BF153)),  2)</f>
        <v>0</v>
      </c>
      <c r="I34" s="86">
        <v>0.2</v>
      </c>
      <c r="J34" s="85">
        <f>ROUND(((SUM(BF122:BF153))*I34),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5">
        <f>ROUND((SUM(BG122:BG153)),  2)</f>
        <v>0</v>
      </c>
      <c r="I35" s="86">
        <v>0.2</v>
      </c>
      <c r="J35" s="85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5">
        <f>ROUND((SUM(BH122:BH153)),  2)</f>
        <v>0</v>
      </c>
      <c r="I36" s="86">
        <v>0.2</v>
      </c>
      <c r="J36" s="85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5">
        <f>ROUND((SUM(BI122:BI153)),  2)</f>
        <v>0</v>
      </c>
      <c r="I37" s="86">
        <v>0</v>
      </c>
      <c r="J37" s="85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40</v>
      </c>
      <c r="E39" s="49"/>
      <c r="F39" s="49"/>
      <c r="G39" s="89" t="s">
        <v>41</v>
      </c>
      <c r="H39" s="90" t="s">
        <v>42</v>
      </c>
      <c r="I39" s="49"/>
      <c r="J39" s="91">
        <f>SUM(J30:J37)</f>
        <v>0</v>
      </c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3" t="s">
        <v>46</v>
      </c>
      <c r="G61" s="36" t="s">
        <v>45</v>
      </c>
      <c r="H61" s="27"/>
      <c r="I61" s="27"/>
      <c r="J61" s="94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3" t="s">
        <v>46</v>
      </c>
      <c r="G76" s="36" t="s">
        <v>45</v>
      </c>
      <c r="H76" s="27"/>
      <c r="I76" s="27"/>
      <c r="J76" s="94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92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321" t="str">
        <f>E7</f>
        <v>Zníženie energetickej náročnosti objektov spoločnosti HERN, s.r.o. Námestovo - SO 201</v>
      </c>
      <c r="F85" s="322"/>
      <c r="G85" s="322"/>
      <c r="H85" s="32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315" t="str">
        <f>E9</f>
        <v>01 - Zateplenie obvodového plášťa</v>
      </c>
      <c r="F87" s="323"/>
      <c r="G87" s="323"/>
      <c r="H87" s="323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Námestovo</v>
      </c>
      <c r="I89" s="22" t="s">
        <v>18</v>
      </c>
      <c r="J89" s="281"/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19</v>
      </c>
      <c r="F91" s="20" t="str">
        <f>E15</f>
        <v>HERN, s.r.o. Námestovo</v>
      </c>
      <c r="I91" s="22" t="s">
        <v>24</v>
      </c>
      <c r="J91" s="23" t="str">
        <f>E21</f>
        <v xml:space="preserve">Ing.Tibor Petrík </v>
      </c>
      <c r="L91" s="25"/>
    </row>
    <row r="92" spans="2:47" s="1" customFormat="1" ht="15.2" customHeight="1">
      <c r="B92" s="25"/>
      <c r="C92" s="22" t="s">
        <v>23</v>
      </c>
      <c r="F92" s="20" t="str">
        <f>IF(E18="","",E18)</f>
        <v>Vyplň údaj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5" t="s">
        <v>93</v>
      </c>
      <c r="D94" s="87"/>
      <c r="E94" s="87"/>
      <c r="F94" s="87"/>
      <c r="G94" s="87"/>
      <c r="H94" s="87"/>
      <c r="I94" s="87"/>
      <c r="J94" s="96" t="s">
        <v>94</v>
      </c>
      <c r="K94" s="87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7" t="s">
        <v>95</v>
      </c>
      <c r="J96" s="58">
        <f>J122</f>
        <v>0</v>
      </c>
      <c r="L96" s="25"/>
      <c r="AU96" s="13" t="s">
        <v>96</v>
      </c>
    </row>
    <row r="97" spans="2:12" s="8" customFormat="1" ht="24.95" customHeight="1">
      <c r="B97" s="98"/>
      <c r="D97" s="99" t="s">
        <v>97</v>
      </c>
      <c r="E97" s="100"/>
      <c r="F97" s="100"/>
      <c r="G97" s="100"/>
      <c r="H97" s="100"/>
      <c r="I97" s="100"/>
      <c r="J97" s="101">
        <f>J123</f>
        <v>0</v>
      </c>
      <c r="L97" s="98"/>
    </row>
    <row r="98" spans="2:12" s="9" customFormat="1" ht="19.899999999999999" customHeight="1">
      <c r="B98" s="102"/>
      <c r="D98" s="103" t="s">
        <v>98</v>
      </c>
      <c r="E98" s="104"/>
      <c r="F98" s="104"/>
      <c r="G98" s="104"/>
      <c r="H98" s="104"/>
      <c r="I98" s="104"/>
      <c r="J98" s="105">
        <f>J124</f>
        <v>0</v>
      </c>
      <c r="L98" s="102"/>
    </row>
    <row r="99" spans="2:12" s="9" customFormat="1" ht="19.899999999999999" customHeight="1">
      <c r="B99" s="102"/>
      <c r="D99" s="103" t="s">
        <v>99</v>
      </c>
      <c r="E99" s="104"/>
      <c r="F99" s="104"/>
      <c r="G99" s="104"/>
      <c r="H99" s="104"/>
      <c r="I99" s="104"/>
      <c r="J99" s="105">
        <f>J134</f>
        <v>0</v>
      </c>
      <c r="L99" s="102"/>
    </row>
    <row r="100" spans="2:12" s="9" customFormat="1" ht="19.899999999999999" customHeight="1">
      <c r="B100" s="102"/>
      <c r="D100" s="103" t="s">
        <v>100</v>
      </c>
      <c r="E100" s="104"/>
      <c r="F100" s="104"/>
      <c r="G100" s="104"/>
      <c r="H100" s="104"/>
      <c r="I100" s="104"/>
      <c r="J100" s="105">
        <f>J146</f>
        <v>0</v>
      </c>
      <c r="L100" s="102"/>
    </row>
    <row r="101" spans="2:12" s="8" customFormat="1" ht="24.95" customHeight="1">
      <c r="B101" s="98"/>
      <c r="D101" s="99" t="s">
        <v>101</v>
      </c>
      <c r="E101" s="100"/>
      <c r="F101" s="100"/>
      <c r="G101" s="100"/>
      <c r="H101" s="100"/>
      <c r="I101" s="100"/>
      <c r="J101" s="101">
        <f>J148</f>
        <v>0</v>
      </c>
      <c r="L101" s="98"/>
    </row>
    <row r="102" spans="2:12" s="9" customFormat="1" ht="19.899999999999999" customHeight="1">
      <c r="B102" s="102"/>
      <c r="D102" s="103" t="s">
        <v>102</v>
      </c>
      <c r="E102" s="104"/>
      <c r="F102" s="104"/>
      <c r="G102" s="104"/>
      <c r="H102" s="104"/>
      <c r="I102" s="104"/>
      <c r="J102" s="105">
        <f>J149</f>
        <v>0</v>
      </c>
      <c r="L102" s="102"/>
    </row>
    <row r="103" spans="2:12" s="1" customFormat="1" ht="21.75" customHeight="1">
      <c r="B103" s="25"/>
      <c r="L103" s="25"/>
    </row>
    <row r="104" spans="2:12" s="1" customFormat="1" ht="6.9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25"/>
    </row>
    <row r="108" spans="2:12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5"/>
    </row>
    <row r="109" spans="2:12" s="1" customFormat="1" ht="24.95" customHeight="1">
      <c r="B109" s="25"/>
      <c r="C109" s="17" t="s">
        <v>103</v>
      </c>
      <c r="L109" s="25"/>
    </row>
    <row r="110" spans="2:12" s="1" customFormat="1" ht="6.95" customHeight="1">
      <c r="B110" s="25"/>
      <c r="L110" s="25"/>
    </row>
    <row r="111" spans="2:12" s="1" customFormat="1" ht="12" customHeight="1">
      <c r="B111" s="25"/>
      <c r="C111" s="22" t="s">
        <v>12</v>
      </c>
      <c r="L111" s="25"/>
    </row>
    <row r="112" spans="2:12" s="1" customFormat="1" ht="16.5" customHeight="1">
      <c r="B112" s="25"/>
      <c r="E112" s="321" t="str">
        <f>E7</f>
        <v>Zníženie energetickej náročnosti objektov spoločnosti HERN, s.r.o. Námestovo - SO 201</v>
      </c>
      <c r="F112" s="322"/>
      <c r="G112" s="322"/>
      <c r="H112" s="322"/>
      <c r="L112" s="25"/>
    </row>
    <row r="113" spans="2:65" s="1" customFormat="1" ht="12" customHeight="1">
      <c r="B113" s="25"/>
      <c r="C113" s="22" t="s">
        <v>90</v>
      </c>
      <c r="L113" s="25"/>
    </row>
    <row r="114" spans="2:65" s="1" customFormat="1" ht="16.5" customHeight="1">
      <c r="B114" s="25"/>
      <c r="E114" s="315" t="str">
        <f>E9</f>
        <v>01 - Zateplenie obvodového plášťa</v>
      </c>
      <c r="F114" s="323"/>
      <c r="G114" s="323"/>
      <c r="H114" s="323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16</v>
      </c>
      <c r="F116" s="20" t="str">
        <f>F12</f>
        <v>Námestovo</v>
      </c>
      <c r="I116" s="22" t="s">
        <v>18</v>
      </c>
      <c r="J116" s="281" t="str">
        <f>IF(J12="","",J12)</f>
        <v/>
      </c>
      <c r="L116" s="25"/>
    </row>
    <row r="117" spans="2:65" s="1" customFormat="1" ht="6.95" customHeight="1">
      <c r="B117" s="25"/>
      <c r="L117" s="25"/>
    </row>
    <row r="118" spans="2:65" s="1" customFormat="1" ht="15.2" customHeight="1">
      <c r="B118" s="25"/>
      <c r="C118" s="22" t="s">
        <v>19</v>
      </c>
      <c r="F118" s="20" t="str">
        <f>E15</f>
        <v>HERN, s.r.o. Námestovo</v>
      </c>
      <c r="I118" s="22" t="s">
        <v>24</v>
      </c>
      <c r="J118" s="23" t="str">
        <f>E21</f>
        <v xml:space="preserve">Ing.Tibor Petrík </v>
      </c>
      <c r="L118" s="25"/>
    </row>
    <row r="119" spans="2:65" s="1" customFormat="1" ht="15.2" customHeight="1">
      <c r="B119" s="25"/>
      <c r="C119" s="22" t="s">
        <v>23</v>
      </c>
      <c r="F119" s="20" t="str">
        <f>IF(E18="","",E18)</f>
        <v>Vyplň údaj</v>
      </c>
      <c r="I119" s="22" t="s">
        <v>27</v>
      </c>
      <c r="J119" s="23" t="str">
        <f>E24</f>
        <v xml:space="preserve"> </v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06"/>
      <c r="C121" s="107" t="s">
        <v>104</v>
      </c>
      <c r="D121" s="108" t="s">
        <v>55</v>
      </c>
      <c r="E121" s="108" t="s">
        <v>51</v>
      </c>
      <c r="F121" s="108" t="s">
        <v>52</v>
      </c>
      <c r="G121" s="108" t="s">
        <v>105</v>
      </c>
      <c r="H121" s="108" t="s">
        <v>106</v>
      </c>
      <c r="I121" s="108" t="s">
        <v>107</v>
      </c>
      <c r="J121" s="109" t="s">
        <v>94</v>
      </c>
      <c r="K121" s="110" t="s">
        <v>108</v>
      </c>
      <c r="L121" s="106"/>
      <c r="M121" s="51" t="s">
        <v>1</v>
      </c>
      <c r="N121" s="52" t="s">
        <v>34</v>
      </c>
      <c r="O121" s="52" t="s">
        <v>109</v>
      </c>
      <c r="P121" s="52" t="s">
        <v>110</v>
      </c>
      <c r="Q121" s="52" t="s">
        <v>111</v>
      </c>
      <c r="R121" s="52" t="s">
        <v>112</v>
      </c>
      <c r="S121" s="52" t="s">
        <v>113</v>
      </c>
      <c r="T121" s="53" t="s">
        <v>114</v>
      </c>
    </row>
    <row r="122" spans="2:65" s="1" customFormat="1" ht="22.9" customHeight="1">
      <c r="B122" s="25"/>
      <c r="C122" s="56" t="s">
        <v>95</v>
      </c>
      <c r="J122" s="111">
        <f>BK122</f>
        <v>0</v>
      </c>
      <c r="L122" s="25"/>
      <c r="M122" s="54"/>
      <c r="N122" s="45"/>
      <c r="O122" s="45"/>
      <c r="P122" s="112">
        <f>P123+P148</f>
        <v>5870.8982329999999</v>
      </c>
      <c r="Q122" s="45"/>
      <c r="R122" s="112">
        <f>R123+R148</f>
        <v>251.62420483000005</v>
      </c>
      <c r="S122" s="45"/>
      <c r="T122" s="113">
        <f>T123+T148</f>
        <v>0</v>
      </c>
      <c r="AT122" s="13" t="s">
        <v>69</v>
      </c>
      <c r="AU122" s="13" t="s">
        <v>96</v>
      </c>
      <c r="BK122" s="114">
        <f>BK123+BK148</f>
        <v>0</v>
      </c>
    </row>
    <row r="123" spans="2:65" s="11" customFormat="1" ht="25.9" customHeight="1">
      <c r="B123" s="115"/>
      <c r="D123" s="116" t="s">
        <v>69</v>
      </c>
      <c r="E123" s="117" t="s">
        <v>115</v>
      </c>
      <c r="F123" s="117" t="s">
        <v>116</v>
      </c>
      <c r="J123" s="118">
        <f>BK123</f>
        <v>0</v>
      </c>
      <c r="L123" s="115"/>
      <c r="M123" s="119"/>
      <c r="N123" s="120"/>
      <c r="O123" s="120"/>
      <c r="P123" s="121">
        <f>P124+P134+P146</f>
        <v>4173.3758330000001</v>
      </c>
      <c r="Q123" s="120"/>
      <c r="R123" s="121">
        <f>R124+R134+R146</f>
        <v>224.78910283000005</v>
      </c>
      <c r="S123" s="120"/>
      <c r="T123" s="122">
        <f>T124+T134+T146</f>
        <v>0</v>
      </c>
      <c r="AR123" s="116" t="s">
        <v>78</v>
      </c>
      <c r="AT123" s="123" t="s">
        <v>69</v>
      </c>
      <c r="AU123" s="123" t="s">
        <v>70</v>
      </c>
      <c r="AY123" s="116" t="s">
        <v>117</v>
      </c>
      <c r="BK123" s="124">
        <f>BK124+BK134+BK146</f>
        <v>0</v>
      </c>
    </row>
    <row r="124" spans="2:65" s="11" customFormat="1" ht="22.9" customHeight="1">
      <c r="B124" s="115"/>
      <c r="D124" s="116" t="s">
        <v>69</v>
      </c>
      <c r="E124" s="125" t="s">
        <v>118</v>
      </c>
      <c r="F124" s="125" t="s">
        <v>119</v>
      </c>
      <c r="J124" s="126">
        <f>BK124</f>
        <v>0</v>
      </c>
      <c r="L124" s="115"/>
      <c r="M124" s="119"/>
      <c r="N124" s="120"/>
      <c r="O124" s="120"/>
      <c r="P124" s="121">
        <f>SUM(P125:P133)</f>
        <v>2665.1398860000004</v>
      </c>
      <c r="Q124" s="120"/>
      <c r="R124" s="121">
        <f>SUM(R125:R133)</f>
        <v>59.746164710000002</v>
      </c>
      <c r="S124" s="120"/>
      <c r="T124" s="122">
        <f>SUM(T125:T133)</f>
        <v>0</v>
      </c>
      <c r="AR124" s="116" t="s">
        <v>78</v>
      </c>
      <c r="AT124" s="123" t="s">
        <v>69</v>
      </c>
      <c r="AU124" s="123" t="s">
        <v>78</v>
      </c>
      <c r="AY124" s="116" t="s">
        <v>117</v>
      </c>
      <c r="BK124" s="124">
        <f>SUM(BK125:BK133)</f>
        <v>0</v>
      </c>
    </row>
    <row r="125" spans="2:65" s="1" customFormat="1" ht="24" customHeight="1">
      <c r="B125" s="127"/>
      <c r="C125" s="128" t="s">
        <v>78</v>
      </c>
      <c r="D125" s="128" t="s">
        <v>120</v>
      </c>
      <c r="E125" s="129" t="s">
        <v>121</v>
      </c>
      <c r="F125" s="130" t="s">
        <v>122</v>
      </c>
      <c r="G125" s="131" t="s">
        <v>123</v>
      </c>
      <c r="H125" s="132">
        <v>806.37900000000002</v>
      </c>
      <c r="I125" s="133"/>
      <c r="J125" s="133">
        <f t="shared" ref="J125:J133" si="0">ROUND(I125*H125,2)</f>
        <v>0</v>
      </c>
      <c r="K125" s="130" t="s">
        <v>124</v>
      </c>
      <c r="L125" s="25"/>
      <c r="M125" s="134" t="s">
        <v>1</v>
      </c>
      <c r="N125" s="135" t="s">
        <v>36</v>
      </c>
      <c r="O125" s="136">
        <v>0.43</v>
      </c>
      <c r="P125" s="136">
        <f t="shared" ref="P125:P133" si="1">O125*H125</f>
        <v>346.74297000000001</v>
      </c>
      <c r="Q125" s="136">
        <v>1.8749999999999999E-2</v>
      </c>
      <c r="R125" s="136">
        <f t="shared" ref="R125:R133" si="2">Q125*H125</f>
        <v>15.11960625</v>
      </c>
      <c r="S125" s="136">
        <v>0</v>
      </c>
      <c r="T125" s="137">
        <f t="shared" ref="T125:T133" si="3">S125*H125</f>
        <v>0</v>
      </c>
      <c r="AR125" s="138" t="s">
        <v>125</v>
      </c>
      <c r="AT125" s="138" t="s">
        <v>120</v>
      </c>
      <c r="AU125" s="138" t="s">
        <v>126</v>
      </c>
      <c r="AY125" s="13" t="s">
        <v>117</v>
      </c>
      <c r="BE125" s="139">
        <f t="shared" ref="BE125:BE133" si="4">IF(N125="základná",J125,0)</f>
        <v>0</v>
      </c>
      <c r="BF125" s="139">
        <f t="shared" ref="BF125:BF133" si="5">IF(N125="znížená",J125,0)</f>
        <v>0</v>
      </c>
      <c r="BG125" s="139">
        <f t="shared" ref="BG125:BG133" si="6">IF(N125="zákl. prenesená",J125,0)</f>
        <v>0</v>
      </c>
      <c r="BH125" s="139">
        <f t="shared" ref="BH125:BH133" si="7">IF(N125="zníž. prenesená",J125,0)</f>
        <v>0</v>
      </c>
      <c r="BI125" s="139">
        <f t="shared" ref="BI125:BI133" si="8">IF(N125="nulová",J125,0)</f>
        <v>0</v>
      </c>
      <c r="BJ125" s="13" t="s">
        <v>126</v>
      </c>
      <c r="BK125" s="139">
        <f t="shared" ref="BK125:BK133" si="9">ROUND(I125*H125,2)</f>
        <v>0</v>
      </c>
      <c r="BL125" s="13" t="s">
        <v>125</v>
      </c>
      <c r="BM125" s="138" t="s">
        <v>127</v>
      </c>
    </row>
    <row r="126" spans="2:65" s="1" customFormat="1" ht="24" customHeight="1">
      <c r="B126" s="127"/>
      <c r="C126" s="128" t="s">
        <v>126</v>
      </c>
      <c r="D126" s="128" t="s">
        <v>120</v>
      </c>
      <c r="E126" s="129" t="s">
        <v>744</v>
      </c>
      <c r="F126" s="130" t="s">
        <v>128</v>
      </c>
      <c r="G126" s="131" t="s">
        <v>123</v>
      </c>
      <c r="H126" s="132">
        <v>1197.704</v>
      </c>
      <c r="I126" s="133"/>
      <c r="J126" s="133">
        <f t="shared" si="0"/>
        <v>0</v>
      </c>
      <c r="K126" s="130" t="s">
        <v>129</v>
      </c>
      <c r="L126" s="25"/>
      <c r="M126" s="134" t="s">
        <v>1</v>
      </c>
      <c r="N126" s="135" t="s">
        <v>36</v>
      </c>
      <c r="O126" s="136">
        <v>0.378</v>
      </c>
      <c r="P126" s="136">
        <f t="shared" si="1"/>
        <v>452.73211199999997</v>
      </c>
      <c r="Q126" s="136">
        <v>4.3E-3</v>
      </c>
      <c r="R126" s="136">
        <f t="shared" si="2"/>
        <v>5.1501272</v>
      </c>
      <c r="S126" s="136">
        <v>0</v>
      </c>
      <c r="T126" s="137">
        <f t="shared" si="3"/>
        <v>0</v>
      </c>
      <c r="AR126" s="138" t="s">
        <v>125</v>
      </c>
      <c r="AT126" s="138" t="s">
        <v>120</v>
      </c>
      <c r="AU126" s="138" t="s">
        <v>126</v>
      </c>
      <c r="AY126" s="13" t="s">
        <v>117</v>
      </c>
      <c r="BE126" s="139">
        <f t="shared" si="4"/>
        <v>0</v>
      </c>
      <c r="BF126" s="139">
        <f t="shared" si="5"/>
        <v>0</v>
      </c>
      <c r="BG126" s="139">
        <f t="shared" si="6"/>
        <v>0</v>
      </c>
      <c r="BH126" s="139">
        <f t="shared" si="7"/>
        <v>0</v>
      </c>
      <c r="BI126" s="139">
        <f t="shared" si="8"/>
        <v>0</v>
      </c>
      <c r="BJ126" s="13" t="s">
        <v>126</v>
      </c>
      <c r="BK126" s="139">
        <f t="shared" si="9"/>
        <v>0</v>
      </c>
      <c r="BL126" s="13" t="s">
        <v>125</v>
      </c>
      <c r="BM126" s="138" t="s">
        <v>130</v>
      </c>
    </row>
    <row r="127" spans="2:65" s="1" customFormat="1" ht="24" customHeight="1">
      <c r="B127" s="127"/>
      <c r="C127" s="128" t="s">
        <v>131</v>
      </c>
      <c r="D127" s="128" t="s">
        <v>120</v>
      </c>
      <c r="E127" s="129" t="s">
        <v>132</v>
      </c>
      <c r="F127" s="130" t="s">
        <v>133</v>
      </c>
      <c r="G127" s="131" t="s">
        <v>123</v>
      </c>
      <c r="H127" s="132">
        <v>146.261</v>
      </c>
      <c r="I127" s="133"/>
      <c r="J127" s="133">
        <f t="shared" si="0"/>
        <v>0</v>
      </c>
      <c r="K127" s="130" t="s">
        <v>124</v>
      </c>
      <c r="L127" s="25"/>
      <c r="M127" s="134" t="s">
        <v>1</v>
      </c>
      <c r="N127" s="135" t="s">
        <v>36</v>
      </c>
      <c r="O127" s="136">
        <v>0.40799999999999997</v>
      </c>
      <c r="P127" s="136">
        <f t="shared" si="1"/>
        <v>59.674487999999997</v>
      </c>
      <c r="Q127" s="136">
        <v>5.1799999999999997E-3</v>
      </c>
      <c r="R127" s="136">
        <f t="shared" si="2"/>
        <v>0.75763197999999998</v>
      </c>
      <c r="S127" s="136">
        <v>0</v>
      </c>
      <c r="T127" s="137">
        <f t="shared" si="3"/>
        <v>0</v>
      </c>
      <c r="AR127" s="138" t="s">
        <v>125</v>
      </c>
      <c r="AT127" s="138" t="s">
        <v>120</v>
      </c>
      <c r="AU127" s="138" t="s">
        <v>126</v>
      </c>
      <c r="AY127" s="13" t="s">
        <v>117</v>
      </c>
      <c r="BE127" s="139">
        <f t="shared" si="4"/>
        <v>0</v>
      </c>
      <c r="BF127" s="139">
        <f t="shared" si="5"/>
        <v>0</v>
      </c>
      <c r="BG127" s="139">
        <f t="shared" si="6"/>
        <v>0</v>
      </c>
      <c r="BH127" s="139">
        <f t="shared" si="7"/>
        <v>0</v>
      </c>
      <c r="BI127" s="139">
        <f t="shared" si="8"/>
        <v>0</v>
      </c>
      <c r="BJ127" s="13" t="s">
        <v>126</v>
      </c>
      <c r="BK127" s="139">
        <f t="shared" si="9"/>
        <v>0</v>
      </c>
      <c r="BL127" s="13" t="s">
        <v>125</v>
      </c>
      <c r="BM127" s="138" t="s">
        <v>134</v>
      </c>
    </row>
    <row r="128" spans="2:65" s="1" customFormat="1" ht="16.5" customHeight="1">
      <c r="B128" s="127"/>
      <c r="C128" s="128" t="s">
        <v>125</v>
      </c>
      <c r="D128" s="128" t="s">
        <v>120</v>
      </c>
      <c r="E128" s="129" t="s">
        <v>135</v>
      </c>
      <c r="F128" s="130" t="s">
        <v>136</v>
      </c>
      <c r="G128" s="131" t="s">
        <v>123</v>
      </c>
      <c r="H128" s="132">
        <v>1343.9649999999999</v>
      </c>
      <c r="I128" s="133"/>
      <c r="J128" s="133">
        <f t="shared" si="0"/>
        <v>0</v>
      </c>
      <c r="K128" s="130" t="s">
        <v>137</v>
      </c>
      <c r="L128" s="25"/>
      <c r="M128" s="134" t="s">
        <v>1</v>
      </c>
      <c r="N128" s="135" t="s">
        <v>36</v>
      </c>
      <c r="O128" s="136">
        <v>0.19700000000000001</v>
      </c>
      <c r="P128" s="136">
        <f t="shared" si="1"/>
        <v>264.76110499999999</v>
      </c>
      <c r="Q128" s="136">
        <v>0</v>
      </c>
      <c r="R128" s="136">
        <f t="shared" si="2"/>
        <v>0</v>
      </c>
      <c r="S128" s="136">
        <v>0</v>
      </c>
      <c r="T128" s="137">
        <f t="shared" si="3"/>
        <v>0</v>
      </c>
      <c r="AR128" s="138" t="s">
        <v>125</v>
      </c>
      <c r="AT128" s="138" t="s">
        <v>120</v>
      </c>
      <c r="AU128" s="138" t="s">
        <v>126</v>
      </c>
      <c r="AY128" s="13" t="s">
        <v>117</v>
      </c>
      <c r="BE128" s="139">
        <f t="shared" si="4"/>
        <v>0</v>
      </c>
      <c r="BF128" s="139">
        <f t="shared" si="5"/>
        <v>0</v>
      </c>
      <c r="BG128" s="139">
        <f t="shared" si="6"/>
        <v>0</v>
      </c>
      <c r="BH128" s="139">
        <f t="shared" si="7"/>
        <v>0</v>
      </c>
      <c r="BI128" s="139">
        <f t="shared" si="8"/>
        <v>0</v>
      </c>
      <c r="BJ128" s="13" t="s">
        <v>126</v>
      </c>
      <c r="BK128" s="139">
        <f t="shared" si="9"/>
        <v>0</v>
      </c>
      <c r="BL128" s="13" t="s">
        <v>125</v>
      </c>
      <c r="BM128" s="138" t="s">
        <v>138</v>
      </c>
    </row>
    <row r="129" spans="2:65" s="1" customFormat="1" ht="16.5" customHeight="1">
      <c r="B129" s="127"/>
      <c r="C129" s="128" t="s">
        <v>139</v>
      </c>
      <c r="D129" s="128" t="s">
        <v>120</v>
      </c>
      <c r="E129" s="129" t="s">
        <v>140</v>
      </c>
      <c r="F129" s="130" t="s">
        <v>141</v>
      </c>
      <c r="G129" s="131" t="s">
        <v>123</v>
      </c>
      <c r="H129" s="132">
        <v>1343.9649999999999</v>
      </c>
      <c r="I129" s="133"/>
      <c r="J129" s="133">
        <f t="shared" si="0"/>
        <v>0</v>
      </c>
      <c r="K129" s="130" t="s">
        <v>1</v>
      </c>
      <c r="L129" s="25"/>
      <c r="M129" s="134" t="s">
        <v>1</v>
      </c>
      <c r="N129" s="135" t="s">
        <v>36</v>
      </c>
      <c r="O129" s="136">
        <v>0.19700000000000001</v>
      </c>
      <c r="P129" s="136">
        <f t="shared" si="1"/>
        <v>264.76110499999999</v>
      </c>
      <c r="Q129" s="136">
        <v>0</v>
      </c>
      <c r="R129" s="136">
        <f t="shared" si="2"/>
        <v>0</v>
      </c>
      <c r="S129" s="136">
        <v>0</v>
      </c>
      <c r="T129" s="137">
        <f t="shared" si="3"/>
        <v>0</v>
      </c>
      <c r="AR129" s="138" t="s">
        <v>125</v>
      </c>
      <c r="AT129" s="138" t="s">
        <v>120</v>
      </c>
      <c r="AU129" s="138" t="s">
        <v>126</v>
      </c>
      <c r="AY129" s="13" t="s">
        <v>117</v>
      </c>
      <c r="BE129" s="139">
        <f t="shared" si="4"/>
        <v>0</v>
      </c>
      <c r="BF129" s="139">
        <f t="shared" si="5"/>
        <v>0</v>
      </c>
      <c r="BG129" s="139">
        <f t="shared" si="6"/>
        <v>0</v>
      </c>
      <c r="BH129" s="139">
        <f t="shared" si="7"/>
        <v>0</v>
      </c>
      <c r="BI129" s="139">
        <f t="shared" si="8"/>
        <v>0</v>
      </c>
      <c r="BJ129" s="13" t="s">
        <v>126</v>
      </c>
      <c r="BK129" s="139">
        <f t="shared" si="9"/>
        <v>0</v>
      </c>
      <c r="BL129" s="13" t="s">
        <v>125</v>
      </c>
      <c r="BM129" s="138" t="s">
        <v>142</v>
      </c>
    </row>
    <row r="130" spans="2:65" s="1" customFormat="1" ht="24" customHeight="1">
      <c r="B130" s="127"/>
      <c r="C130" s="128" t="s">
        <v>118</v>
      </c>
      <c r="D130" s="128" t="s">
        <v>120</v>
      </c>
      <c r="E130" s="129" t="s">
        <v>143</v>
      </c>
      <c r="F130" s="130" t="s">
        <v>144</v>
      </c>
      <c r="G130" s="131" t="s">
        <v>123</v>
      </c>
      <c r="H130" s="132">
        <v>1151.759</v>
      </c>
      <c r="I130" s="133"/>
      <c r="J130" s="133">
        <f t="shared" si="0"/>
        <v>0</v>
      </c>
      <c r="K130" s="130" t="s">
        <v>129</v>
      </c>
      <c r="L130" s="25"/>
      <c r="M130" s="134" t="s">
        <v>1</v>
      </c>
      <c r="N130" s="135" t="s">
        <v>36</v>
      </c>
      <c r="O130" s="136">
        <v>0.92</v>
      </c>
      <c r="P130" s="136">
        <f t="shared" si="1"/>
        <v>1059.6182800000001</v>
      </c>
      <c r="Q130" s="136">
        <v>3.0429999999999999E-2</v>
      </c>
      <c r="R130" s="136">
        <f t="shared" si="2"/>
        <v>35.048026370000002</v>
      </c>
      <c r="S130" s="136">
        <v>0</v>
      </c>
      <c r="T130" s="137">
        <f t="shared" si="3"/>
        <v>0</v>
      </c>
      <c r="AR130" s="138" t="s">
        <v>125</v>
      </c>
      <c r="AT130" s="138" t="s">
        <v>120</v>
      </c>
      <c r="AU130" s="138" t="s">
        <v>126</v>
      </c>
      <c r="AY130" s="13" t="s">
        <v>117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3" t="s">
        <v>126</v>
      </c>
      <c r="BK130" s="139">
        <f t="shared" si="9"/>
        <v>0</v>
      </c>
      <c r="BL130" s="13" t="s">
        <v>125</v>
      </c>
      <c r="BM130" s="138" t="s">
        <v>145</v>
      </c>
    </row>
    <row r="131" spans="2:65" s="1" customFormat="1" ht="36" customHeight="1">
      <c r="B131" s="127"/>
      <c r="C131" s="128" t="s">
        <v>146</v>
      </c>
      <c r="D131" s="128" t="s">
        <v>120</v>
      </c>
      <c r="E131" s="129" t="s">
        <v>147</v>
      </c>
      <c r="F131" s="130" t="s">
        <v>148</v>
      </c>
      <c r="G131" s="131" t="s">
        <v>123</v>
      </c>
      <c r="H131" s="132">
        <v>45.945</v>
      </c>
      <c r="I131" s="133"/>
      <c r="J131" s="133">
        <f t="shared" si="0"/>
        <v>0</v>
      </c>
      <c r="K131" s="130" t="s">
        <v>1</v>
      </c>
      <c r="L131" s="25"/>
      <c r="M131" s="134" t="s">
        <v>1</v>
      </c>
      <c r="N131" s="135" t="s">
        <v>36</v>
      </c>
      <c r="O131" s="136">
        <v>1.3280000000000001</v>
      </c>
      <c r="P131" s="136">
        <f t="shared" si="1"/>
        <v>61.014960000000002</v>
      </c>
      <c r="Q131" s="136">
        <v>1.5879999999999998E-2</v>
      </c>
      <c r="R131" s="136">
        <f t="shared" si="2"/>
        <v>0.72960659999999988</v>
      </c>
      <c r="S131" s="136">
        <v>0</v>
      </c>
      <c r="T131" s="137">
        <f t="shared" si="3"/>
        <v>0</v>
      </c>
      <c r="AR131" s="138" t="s">
        <v>125</v>
      </c>
      <c r="AT131" s="138" t="s">
        <v>120</v>
      </c>
      <c r="AU131" s="138" t="s">
        <v>126</v>
      </c>
      <c r="AY131" s="13" t="s">
        <v>117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3" t="s">
        <v>126</v>
      </c>
      <c r="BK131" s="139">
        <f t="shared" si="9"/>
        <v>0</v>
      </c>
      <c r="BL131" s="13" t="s">
        <v>125</v>
      </c>
      <c r="BM131" s="138" t="s">
        <v>149</v>
      </c>
    </row>
    <row r="132" spans="2:65" s="1" customFormat="1" ht="24" customHeight="1">
      <c r="B132" s="127"/>
      <c r="C132" s="128" t="s">
        <v>150</v>
      </c>
      <c r="D132" s="128" t="s">
        <v>120</v>
      </c>
      <c r="E132" s="129" t="s">
        <v>151</v>
      </c>
      <c r="F132" s="130" t="s">
        <v>152</v>
      </c>
      <c r="G132" s="131" t="s">
        <v>123</v>
      </c>
      <c r="H132" s="132">
        <v>55.451999999999998</v>
      </c>
      <c r="I132" s="133"/>
      <c r="J132" s="133">
        <f t="shared" si="0"/>
        <v>0</v>
      </c>
      <c r="K132" s="130" t="s">
        <v>129</v>
      </c>
      <c r="L132" s="25"/>
      <c r="M132" s="134" t="s">
        <v>1</v>
      </c>
      <c r="N132" s="135" t="s">
        <v>36</v>
      </c>
      <c r="O132" s="136">
        <v>0.71599999999999997</v>
      </c>
      <c r="P132" s="136">
        <f t="shared" si="1"/>
        <v>39.703631999999999</v>
      </c>
      <c r="Q132" s="136">
        <v>1.308E-2</v>
      </c>
      <c r="R132" s="136">
        <f t="shared" si="2"/>
        <v>0.72531215999999998</v>
      </c>
      <c r="S132" s="136">
        <v>0</v>
      </c>
      <c r="T132" s="137">
        <f t="shared" si="3"/>
        <v>0</v>
      </c>
      <c r="AR132" s="138" t="s">
        <v>125</v>
      </c>
      <c r="AT132" s="138" t="s">
        <v>120</v>
      </c>
      <c r="AU132" s="138" t="s">
        <v>126</v>
      </c>
      <c r="AY132" s="13" t="s">
        <v>117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3" t="s">
        <v>126</v>
      </c>
      <c r="BK132" s="139">
        <f t="shared" si="9"/>
        <v>0</v>
      </c>
      <c r="BL132" s="13" t="s">
        <v>125</v>
      </c>
      <c r="BM132" s="138" t="s">
        <v>153</v>
      </c>
    </row>
    <row r="133" spans="2:65" s="1" customFormat="1" ht="36" customHeight="1">
      <c r="B133" s="127"/>
      <c r="C133" s="128" t="s">
        <v>154</v>
      </c>
      <c r="D133" s="128" t="s">
        <v>120</v>
      </c>
      <c r="E133" s="129" t="s">
        <v>155</v>
      </c>
      <c r="F133" s="130" t="s">
        <v>156</v>
      </c>
      <c r="G133" s="131" t="s">
        <v>123</v>
      </c>
      <c r="H133" s="132">
        <v>146.261</v>
      </c>
      <c r="I133" s="133"/>
      <c r="J133" s="133">
        <f t="shared" si="0"/>
        <v>0</v>
      </c>
      <c r="K133" s="130" t="s">
        <v>129</v>
      </c>
      <c r="L133" s="25"/>
      <c r="M133" s="134" t="s">
        <v>1</v>
      </c>
      <c r="N133" s="135" t="s">
        <v>36</v>
      </c>
      <c r="O133" s="136">
        <v>0.79400000000000004</v>
      </c>
      <c r="P133" s="136">
        <f t="shared" si="1"/>
        <v>116.13123400000001</v>
      </c>
      <c r="Q133" s="136">
        <v>1.515E-2</v>
      </c>
      <c r="R133" s="136">
        <f t="shared" si="2"/>
        <v>2.2158541500000002</v>
      </c>
      <c r="S133" s="136">
        <v>0</v>
      </c>
      <c r="T133" s="137">
        <f t="shared" si="3"/>
        <v>0</v>
      </c>
      <c r="AR133" s="138" t="s">
        <v>125</v>
      </c>
      <c r="AT133" s="138" t="s">
        <v>120</v>
      </c>
      <c r="AU133" s="138" t="s">
        <v>126</v>
      </c>
      <c r="AY133" s="13" t="s">
        <v>117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3" t="s">
        <v>126</v>
      </c>
      <c r="BK133" s="139">
        <f t="shared" si="9"/>
        <v>0</v>
      </c>
      <c r="BL133" s="13" t="s">
        <v>125</v>
      </c>
      <c r="BM133" s="138" t="s">
        <v>157</v>
      </c>
    </row>
    <row r="134" spans="2:65" s="11" customFormat="1" ht="22.9" customHeight="1">
      <c r="B134" s="115"/>
      <c r="D134" s="116" t="s">
        <v>69</v>
      </c>
      <c r="E134" s="125" t="s">
        <v>154</v>
      </c>
      <c r="F134" s="125" t="s">
        <v>158</v>
      </c>
      <c r="J134" s="126">
        <f>BK134</f>
        <v>0</v>
      </c>
      <c r="L134" s="115"/>
      <c r="M134" s="119"/>
      <c r="N134" s="120"/>
      <c r="O134" s="120"/>
      <c r="P134" s="121">
        <f>SUM(P135:P145)</f>
        <v>954.5806399999999</v>
      </c>
      <c r="Q134" s="120"/>
      <c r="R134" s="121">
        <f>SUM(R135:R145)</f>
        <v>165.04293812000003</v>
      </c>
      <c r="S134" s="120"/>
      <c r="T134" s="122">
        <f>SUM(T135:T145)</f>
        <v>0</v>
      </c>
      <c r="AR134" s="116" t="s">
        <v>78</v>
      </c>
      <c r="AT134" s="123" t="s">
        <v>69</v>
      </c>
      <c r="AU134" s="123" t="s">
        <v>78</v>
      </c>
      <c r="AY134" s="116" t="s">
        <v>117</v>
      </c>
      <c r="BK134" s="124">
        <f>SUM(BK135:BK145)</f>
        <v>0</v>
      </c>
    </row>
    <row r="135" spans="2:65" s="1" customFormat="1" ht="36" customHeight="1">
      <c r="B135" s="127"/>
      <c r="C135" s="128" t="s">
        <v>159</v>
      </c>
      <c r="D135" s="128" t="s">
        <v>120</v>
      </c>
      <c r="E135" s="129" t="s">
        <v>160</v>
      </c>
      <c r="F135" s="130" t="s">
        <v>161</v>
      </c>
      <c r="G135" s="131" t="s">
        <v>123</v>
      </c>
      <c r="H135" s="132">
        <v>3433.194</v>
      </c>
      <c r="I135" s="133"/>
      <c r="J135" s="133">
        <f t="shared" ref="J135:J145" si="10">ROUND(I135*H135,2)</f>
        <v>0</v>
      </c>
      <c r="K135" s="130" t="s">
        <v>124</v>
      </c>
      <c r="L135" s="25"/>
      <c r="M135" s="134" t="s">
        <v>1</v>
      </c>
      <c r="N135" s="135" t="s">
        <v>36</v>
      </c>
      <c r="O135" s="136">
        <v>0.124</v>
      </c>
      <c r="P135" s="136">
        <f t="shared" ref="P135:P145" si="11">O135*H135</f>
        <v>425.71605599999998</v>
      </c>
      <c r="Q135" s="136">
        <v>2.3990000000000001E-2</v>
      </c>
      <c r="R135" s="136">
        <f t="shared" ref="R135:R145" si="12">Q135*H135</f>
        <v>82.362324060000006</v>
      </c>
      <c r="S135" s="136">
        <v>0</v>
      </c>
      <c r="T135" s="137">
        <f t="shared" ref="T135:T145" si="13">S135*H135</f>
        <v>0</v>
      </c>
      <c r="AR135" s="138" t="s">
        <v>125</v>
      </c>
      <c r="AT135" s="138" t="s">
        <v>120</v>
      </c>
      <c r="AU135" s="138" t="s">
        <v>126</v>
      </c>
      <c r="AY135" s="13" t="s">
        <v>117</v>
      </c>
      <c r="BE135" s="139">
        <f t="shared" ref="BE135:BE145" si="14">IF(N135="základná",J135,0)</f>
        <v>0</v>
      </c>
      <c r="BF135" s="139">
        <f t="shared" ref="BF135:BF145" si="15">IF(N135="znížená",J135,0)</f>
        <v>0</v>
      </c>
      <c r="BG135" s="139">
        <f t="shared" ref="BG135:BG145" si="16">IF(N135="zákl. prenesená",J135,0)</f>
        <v>0</v>
      </c>
      <c r="BH135" s="139">
        <f t="shared" ref="BH135:BH145" si="17">IF(N135="zníž. prenesená",J135,0)</f>
        <v>0</v>
      </c>
      <c r="BI135" s="139">
        <f t="shared" ref="BI135:BI145" si="18">IF(N135="nulová",J135,0)</f>
        <v>0</v>
      </c>
      <c r="BJ135" s="13" t="s">
        <v>126</v>
      </c>
      <c r="BK135" s="139">
        <f t="shared" ref="BK135:BK145" si="19">ROUND(I135*H135,2)</f>
        <v>0</v>
      </c>
      <c r="BL135" s="13" t="s">
        <v>125</v>
      </c>
      <c r="BM135" s="138" t="s">
        <v>162</v>
      </c>
    </row>
    <row r="136" spans="2:65" s="1" customFormat="1" ht="36" customHeight="1">
      <c r="B136" s="127"/>
      <c r="C136" s="128" t="s">
        <v>163</v>
      </c>
      <c r="D136" s="128" t="s">
        <v>120</v>
      </c>
      <c r="E136" s="129" t="s">
        <v>164</v>
      </c>
      <c r="F136" s="130" t="s">
        <v>165</v>
      </c>
      <c r="G136" s="131" t="s">
        <v>123</v>
      </c>
      <c r="H136" s="132">
        <v>13732.776</v>
      </c>
      <c r="I136" s="133"/>
      <c r="J136" s="133">
        <f t="shared" si="10"/>
        <v>0</v>
      </c>
      <c r="K136" s="130" t="s">
        <v>124</v>
      </c>
      <c r="L136" s="25"/>
      <c r="M136" s="134" t="s">
        <v>1</v>
      </c>
      <c r="N136" s="135" t="s">
        <v>36</v>
      </c>
      <c r="O136" s="136">
        <v>7.0000000000000001E-3</v>
      </c>
      <c r="P136" s="136">
        <f t="shared" si="11"/>
        <v>96.129431999999994</v>
      </c>
      <c r="Q136" s="136">
        <v>0</v>
      </c>
      <c r="R136" s="136">
        <f t="shared" si="12"/>
        <v>0</v>
      </c>
      <c r="S136" s="136">
        <v>0</v>
      </c>
      <c r="T136" s="137">
        <f t="shared" si="13"/>
        <v>0</v>
      </c>
      <c r="AR136" s="138" t="s">
        <v>125</v>
      </c>
      <c r="AT136" s="138" t="s">
        <v>120</v>
      </c>
      <c r="AU136" s="138" t="s">
        <v>126</v>
      </c>
      <c r="AY136" s="13" t="s">
        <v>117</v>
      </c>
      <c r="BE136" s="139">
        <f t="shared" si="14"/>
        <v>0</v>
      </c>
      <c r="BF136" s="139">
        <f t="shared" si="15"/>
        <v>0</v>
      </c>
      <c r="BG136" s="139">
        <f t="shared" si="16"/>
        <v>0</v>
      </c>
      <c r="BH136" s="139">
        <f t="shared" si="17"/>
        <v>0</v>
      </c>
      <c r="BI136" s="139">
        <f t="shared" si="18"/>
        <v>0</v>
      </c>
      <c r="BJ136" s="13" t="s">
        <v>126</v>
      </c>
      <c r="BK136" s="139">
        <f t="shared" si="19"/>
        <v>0</v>
      </c>
      <c r="BL136" s="13" t="s">
        <v>125</v>
      </c>
      <c r="BM136" s="138" t="s">
        <v>166</v>
      </c>
    </row>
    <row r="137" spans="2:65" s="1" customFormat="1" ht="36" customHeight="1">
      <c r="B137" s="127"/>
      <c r="C137" s="128" t="s">
        <v>167</v>
      </c>
      <c r="D137" s="128" t="s">
        <v>120</v>
      </c>
      <c r="E137" s="129" t="s">
        <v>168</v>
      </c>
      <c r="F137" s="130" t="s">
        <v>169</v>
      </c>
      <c r="G137" s="131" t="s">
        <v>123</v>
      </c>
      <c r="H137" s="132">
        <v>3433.194</v>
      </c>
      <c r="I137" s="133"/>
      <c r="J137" s="133">
        <f t="shared" si="10"/>
        <v>0</v>
      </c>
      <c r="K137" s="130" t="s">
        <v>124</v>
      </c>
      <c r="L137" s="25"/>
      <c r="M137" s="134" t="s">
        <v>1</v>
      </c>
      <c r="N137" s="135" t="s">
        <v>36</v>
      </c>
      <c r="O137" s="136">
        <v>8.5999999999999993E-2</v>
      </c>
      <c r="P137" s="136">
        <f t="shared" si="11"/>
        <v>295.254684</v>
      </c>
      <c r="Q137" s="136">
        <v>2.3990000000000001E-2</v>
      </c>
      <c r="R137" s="136">
        <f t="shared" si="12"/>
        <v>82.362324060000006</v>
      </c>
      <c r="S137" s="136">
        <v>0</v>
      </c>
      <c r="T137" s="137">
        <f t="shared" si="13"/>
        <v>0</v>
      </c>
      <c r="AR137" s="138" t="s">
        <v>125</v>
      </c>
      <c r="AT137" s="138" t="s">
        <v>120</v>
      </c>
      <c r="AU137" s="138" t="s">
        <v>126</v>
      </c>
      <c r="AY137" s="13" t="s">
        <v>117</v>
      </c>
      <c r="BE137" s="139">
        <f t="shared" si="14"/>
        <v>0</v>
      </c>
      <c r="BF137" s="139">
        <f t="shared" si="15"/>
        <v>0</v>
      </c>
      <c r="BG137" s="139">
        <f t="shared" si="16"/>
        <v>0</v>
      </c>
      <c r="BH137" s="139">
        <f t="shared" si="17"/>
        <v>0</v>
      </c>
      <c r="BI137" s="139">
        <f t="shared" si="18"/>
        <v>0</v>
      </c>
      <c r="BJ137" s="13" t="s">
        <v>126</v>
      </c>
      <c r="BK137" s="139">
        <f t="shared" si="19"/>
        <v>0</v>
      </c>
      <c r="BL137" s="13" t="s">
        <v>125</v>
      </c>
      <c r="BM137" s="138" t="s">
        <v>170</v>
      </c>
    </row>
    <row r="138" spans="2:65" s="1" customFormat="1" ht="16.5" customHeight="1">
      <c r="B138" s="127"/>
      <c r="C138" s="128" t="s">
        <v>171</v>
      </c>
      <c r="D138" s="128" t="s">
        <v>120</v>
      </c>
      <c r="E138" s="129" t="s">
        <v>172</v>
      </c>
      <c r="F138" s="130" t="s">
        <v>173</v>
      </c>
      <c r="G138" s="131" t="s">
        <v>123</v>
      </c>
      <c r="H138" s="132">
        <v>217.322</v>
      </c>
      <c r="I138" s="133"/>
      <c r="J138" s="133">
        <f t="shared" si="10"/>
        <v>0</v>
      </c>
      <c r="K138" s="130" t="s">
        <v>1</v>
      </c>
      <c r="L138" s="25"/>
      <c r="M138" s="134" t="s">
        <v>1</v>
      </c>
      <c r="N138" s="135" t="s">
        <v>36</v>
      </c>
      <c r="O138" s="136">
        <v>0.32400000000000001</v>
      </c>
      <c r="P138" s="136">
        <f t="shared" si="11"/>
        <v>70.412328000000002</v>
      </c>
      <c r="Q138" s="136">
        <v>5.0000000000000002E-5</v>
      </c>
      <c r="R138" s="136">
        <f t="shared" si="12"/>
        <v>1.08661E-2</v>
      </c>
      <c r="S138" s="136">
        <v>0</v>
      </c>
      <c r="T138" s="137">
        <f t="shared" si="13"/>
        <v>0</v>
      </c>
      <c r="AR138" s="138" t="s">
        <v>125</v>
      </c>
      <c r="AT138" s="138" t="s">
        <v>120</v>
      </c>
      <c r="AU138" s="138" t="s">
        <v>126</v>
      </c>
      <c r="AY138" s="13" t="s">
        <v>117</v>
      </c>
      <c r="BE138" s="139">
        <f t="shared" si="14"/>
        <v>0</v>
      </c>
      <c r="BF138" s="139">
        <f t="shared" si="15"/>
        <v>0</v>
      </c>
      <c r="BG138" s="139">
        <f t="shared" si="16"/>
        <v>0</v>
      </c>
      <c r="BH138" s="139">
        <f t="shared" si="17"/>
        <v>0</v>
      </c>
      <c r="BI138" s="139">
        <f t="shared" si="18"/>
        <v>0</v>
      </c>
      <c r="BJ138" s="13" t="s">
        <v>126</v>
      </c>
      <c r="BK138" s="139">
        <f t="shared" si="19"/>
        <v>0</v>
      </c>
      <c r="BL138" s="13" t="s">
        <v>125</v>
      </c>
      <c r="BM138" s="138" t="s">
        <v>174</v>
      </c>
    </row>
    <row r="139" spans="2:65" s="1" customFormat="1" ht="16.5" customHeight="1">
      <c r="B139" s="127"/>
      <c r="C139" s="128" t="s">
        <v>175</v>
      </c>
      <c r="D139" s="128" t="s">
        <v>120</v>
      </c>
      <c r="E139" s="129" t="s">
        <v>176</v>
      </c>
      <c r="F139" s="130" t="s">
        <v>177</v>
      </c>
      <c r="G139" s="131" t="s">
        <v>178</v>
      </c>
      <c r="H139" s="132">
        <v>85.584999999999994</v>
      </c>
      <c r="I139" s="133"/>
      <c r="J139" s="133">
        <f t="shared" si="10"/>
        <v>0</v>
      </c>
      <c r="K139" s="130" t="s">
        <v>129</v>
      </c>
      <c r="L139" s="25"/>
      <c r="M139" s="134" t="s">
        <v>1</v>
      </c>
      <c r="N139" s="135" t="s">
        <v>36</v>
      </c>
      <c r="O139" s="136">
        <v>0.188</v>
      </c>
      <c r="P139" s="136">
        <f t="shared" si="11"/>
        <v>16.089980000000001</v>
      </c>
      <c r="Q139" s="136">
        <v>3.4000000000000002E-4</v>
      </c>
      <c r="R139" s="136">
        <f t="shared" si="12"/>
        <v>2.90989E-2</v>
      </c>
      <c r="S139" s="136">
        <v>0</v>
      </c>
      <c r="T139" s="137">
        <f t="shared" si="13"/>
        <v>0</v>
      </c>
      <c r="AR139" s="138" t="s">
        <v>125</v>
      </c>
      <c r="AT139" s="138" t="s">
        <v>120</v>
      </c>
      <c r="AU139" s="138" t="s">
        <v>126</v>
      </c>
      <c r="AY139" s="13" t="s">
        <v>117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3" t="s">
        <v>126</v>
      </c>
      <c r="BK139" s="139">
        <f t="shared" si="19"/>
        <v>0</v>
      </c>
      <c r="BL139" s="13" t="s">
        <v>125</v>
      </c>
      <c r="BM139" s="138" t="s">
        <v>179</v>
      </c>
    </row>
    <row r="140" spans="2:65" s="1" customFormat="1" ht="24" customHeight="1">
      <c r="B140" s="127"/>
      <c r="C140" s="128" t="s">
        <v>180</v>
      </c>
      <c r="D140" s="128" t="s">
        <v>120</v>
      </c>
      <c r="E140" s="129" t="s">
        <v>181</v>
      </c>
      <c r="F140" s="130" t="s">
        <v>182</v>
      </c>
      <c r="G140" s="131" t="s">
        <v>178</v>
      </c>
      <c r="H140" s="132">
        <v>99.24</v>
      </c>
      <c r="I140" s="133"/>
      <c r="J140" s="133">
        <f t="shared" si="10"/>
        <v>0</v>
      </c>
      <c r="K140" s="130" t="s">
        <v>124</v>
      </c>
      <c r="L140" s="25"/>
      <c r="M140" s="134" t="s">
        <v>1</v>
      </c>
      <c r="N140" s="135" t="s">
        <v>36</v>
      </c>
      <c r="O140" s="136">
        <v>9.4E-2</v>
      </c>
      <c r="P140" s="136">
        <f t="shared" si="11"/>
        <v>9.3285599999999995</v>
      </c>
      <c r="Q140" s="136">
        <v>2.1000000000000001E-4</v>
      </c>
      <c r="R140" s="136">
        <f t="shared" si="12"/>
        <v>2.0840399999999999E-2</v>
      </c>
      <c r="S140" s="136">
        <v>0</v>
      </c>
      <c r="T140" s="137">
        <f t="shared" si="13"/>
        <v>0</v>
      </c>
      <c r="AR140" s="138" t="s">
        <v>125</v>
      </c>
      <c r="AT140" s="138" t="s">
        <v>120</v>
      </c>
      <c r="AU140" s="138" t="s">
        <v>126</v>
      </c>
      <c r="AY140" s="13" t="s">
        <v>117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3" t="s">
        <v>126</v>
      </c>
      <c r="BK140" s="139">
        <f t="shared" si="19"/>
        <v>0</v>
      </c>
      <c r="BL140" s="13" t="s">
        <v>125</v>
      </c>
      <c r="BM140" s="138" t="s">
        <v>183</v>
      </c>
    </row>
    <row r="141" spans="2:65" s="1" customFormat="1" ht="24" customHeight="1">
      <c r="B141" s="127"/>
      <c r="C141" s="128" t="s">
        <v>184</v>
      </c>
      <c r="D141" s="128" t="s">
        <v>120</v>
      </c>
      <c r="E141" s="129" t="s">
        <v>185</v>
      </c>
      <c r="F141" s="130" t="s">
        <v>186</v>
      </c>
      <c r="G141" s="131" t="s">
        <v>178</v>
      </c>
      <c r="H141" s="132">
        <v>41.2</v>
      </c>
      <c r="I141" s="133"/>
      <c r="J141" s="133">
        <f t="shared" si="10"/>
        <v>0</v>
      </c>
      <c r="K141" s="130" t="s">
        <v>124</v>
      </c>
      <c r="L141" s="25"/>
      <c r="M141" s="134" t="s">
        <v>1</v>
      </c>
      <c r="N141" s="135" t="s">
        <v>36</v>
      </c>
      <c r="O141" s="136">
        <v>9.4E-2</v>
      </c>
      <c r="P141" s="136">
        <f t="shared" si="11"/>
        <v>3.8728000000000002</v>
      </c>
      <c r="Q141" s="136">
        <v>2.1000000000000001E-4</v>
      </c>
      <c r="R141" s="136">
        <f t="shared" si="12"/>
        <v>8.6520000000000017E-3</v>
      </c>
      <c r="S141" s="136">
        <v>0</v>
      </c>
      <c r="T141" s="137">
        <f t="shared" si="13"/>
        <v>0</v>
      </c>
      <c r="AR141" s="138" t="s">
        <v>125</v>
      </c>
      <c r="AT141" s="138" t="s">
        <v>120</v>
      </c>
      <c r="AU141" s="138" t="s">
        <v>126</v>
      </c>
      <c r="AY141" s="13" t="s">
        <v>117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126</v>
      </c>
      <c r="BK141" s="139">
        <f t="shared" si="19"/>
        <v>0</v>
      </c>
      <c r="BL141" s="13" t="s">
        <v>125</v>
      </c>
      <c r="BM141" s="138" t="s">
        <v>187</v>
      </c>
    </row>
    <row r="142" spans="2:65" s="1" customFormat="1" ht="36" customHeight="1">
      <c r="B142" s="127"/>
      <c r="C142" s="128" t="s">
        <v>188</v>
      </c>
      <c r="D142" s="128" t="s">
        <v>120</v>
      </c>
      <c r="E142" s="129" t="s">
        <v>189</v>
      </c>
      <c r="F142" s="130" t="s">
        <v>190</v>
      </c>
      <c r="G142" s="131" t="s">
        <v>178</v>
      </c>
      <c r="H142" s="132">
        <v>134.28</v>
      </c>
      <c r="I142" s="133"/>
      <c r="J142" s="133">
        <f t="shared" si="10"/>
        <v>0</v>
      </c>
      <c r="K142" s="130" t="s">
        <v>1</v>
      </c>
      <c r="L142" s="25"/>
      <c r="M142" s="134" t="s">
        <v>1</v>
      </c>
      <c r="N142" s="135" t="s">
        <v>36</v>
      </c>
      <c r="O142" s="136">
        <v>0.18</v>
      </c>
      <c r="P142" s="136">
        <f t="shared" si="11"/>
        <v>24.170400000000001</v>
      </c>
      <c r="Q142" s="136">
        <v>8.7000000000000001E-4</v>
      </c>
      <c r="R142" s="136">
        <f t="shared" si="12"/>
        <v>0.1168236</v>
      </c>
      <c r="S142" s="136">
        <v>0</v>
      </c>
      <c r="T142" s="137">
        <f t="shared" si="13"/>
        <v>0</v>
      </c>
      <c r="AR142" s="138" t="s">
        <v>125</v>
      </c>
      <c r="AT142" s="138" t="s">
        <v>120</v>
      </c>
      <c r="AU142" s="138" t="s">
        <v>126</v>
      </c>
      <c r="AY142" s="13" t="s">
        <v>117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126</v>
      </c>
      <c r="BK142" s="139">
        <f t="shared" si="19"/>
        <v>0</v>
      </c>
      <c r="BL142" s="13" t="s">
        <v>125</v>
      </c>
      <c r="BM142" s="138" t="s">
        <v>191</v>
      </c>
    </row>
    <row r="143" spans="2:65" s="1" customFormat="1" ht="24" customHeight="1">
      <c r="B143" s="127"/>
      <c r="C143" s="128" t="s">
        <v>192</v>
      </c>
      <c r="D143" s="128" t="s">
        <v>120</v>
      </c>
      <c r="E143" s="129" t="s">
        <v>193</v>
      </c>
      <c r="F143" s="130" t="s">
        <v>194</v>
      </c>
      <c r="G143" s="131" t="s">
        <v>178</v>
      </c>
      <c r="H143" s="132">
        <v>58.3</v>
      </c>
      <c r="I143" s="133"/>
      <c r="J143" s="133">
        <f t="shared" si="10"/>
        <v>0</v>
      </c>
      <c r="K143" s="130" t="s">
        <v>195</v>
      </c>
      <c r="L143" s="25"/>
      <c r="M143" s="134" t="s">
        <v>1</v>
      </c>
      <c r="N143" s="135" t="s">
        <v>36</v>
      </c>
      <c r="O143" s="136">
        <v>9.4E-2</v>
      </c>
      <c r="P143" s="136">
        <f t="shared" si="11"/>
        <v>5.4802</v>
      </c>
      <c r="Q143" s="136">
        <v>9.0000000000000006E-5</v>
      </c>
      <c r="R143" s="136">
        <f t="shared" si="12"/>
        <v>5.2469999999999999E-3</v>
      </c>
      <c r="S143" s="136">
        <v>0</v>
      </c>
      <c r="T143" s="137">
        <f t="shared" si="13"/>
        <v>0</v>
      </c>
      <c r="AR143" s="138" t="s">
        <v>125</v>
      </c>
      <c r="AT143" s="138" t="s">
        <v>120</v>
      </c>
      <c r="AU143" s="138" t="s">
        <v>126</v>
      </c>
      <c r="AY143" s="13" t="s">
        <v>117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126</v>
      </c>
      <c r="BK143" s="139">
        <f t="shared" si="19"/>
        <v>0</v>
      </c>
      <c r="BL143" s="13" t="s">
        <v>125</v>
      </c>
      <c r="BM143" s="138" t="s">
        <v>196</v>
      </c>
    </row>
    <row r="144" spans="2:65" s="1" customFormat="1" ht="36" customHeight="1">
      <c r="B144" s="127"/>
      <c r="C144" s="128" t="s">
        <v>197</v>
      </c>
      <c r="D144" s="128" t="s">
        <v>120</v>
      </c>
      <c r="E144" s="129" t="s">
        <v>198</v>
      </c>
      <c r="F144" s="130" t="s">
        <v>199</v>
      </c>
      <c r="G144" s="131" t="s">
        <v>178</v>
      </c>
      <c r="H144" s="132">
        <v>75.98</v>
      </c>
      <c r="I144" s="133"/>
      <c r="J144" s="133">
        <f t="shared" si="10"/>
        <v>0</v>
      </c>
      <c r="K144" s="130" t="s">
        <v>1</v>
      </c>
      <c r="L144" s="25"/>
      <c r="M144" s="134" t="s">
        <v>1</v>
      </c>
      <c r="N144" s="135" t="s">
        <v>36</v>
      </c>
      <c r="O144" s="136">
        <v>0.09</v>
      </c>
      <c r="P144" s="136">
        <f t="shared" si="11"/>
        <v>6.8382000000000005</v>
      </c>
      <c r="Q144" s="136">
        <v>8.9999999999999998E-4</v>
      </c>
      <c r="R144" s="136">
        <f t="shared" si="12"/>
        <v>6.8381999999999998E-2</v>
      </c>
      <c r="S144" s="136">
        <v>0</v>
      </c>
      <c r="T144" s="137">
        <f t="shared" si="13"/>
        <v>0</v>
      </c>
      <c r="AR144" s="138" t="s">
        <v>125</v>
      </c>
      <c r="AT144" s="138" t="s">
        <v>120</v>
      </c>
      <c r="AU144" s="138" t="s">
        <v>126</v>
      </c>
      <c r="AY144" s="13" t="s">
        <v>117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126</v>
      </c>
      <c r="BK144" s="139">
        <f t="shared" si="19"/>
        <v>0</v>
      </c>
      <c r="BL144" s="13" t="s">
        <v>125</v>
      </c>
      <c r="BM144" s="138" t="s">
        <v>200</v>
      </c>
    </row>
    <row r="145" spans="2:65" s="1" customFormat="1" ht="36" customHeight="1">
      <c r="B145" s="127"/>
      <c r="C145" s="128" t="s">
        <v>7</v>
      </c>
      <c r="D145" s="128" t="s">
        <v>120</v>
      </c>
      <c r="E145" s="129" t="s">
        <v>201</v>
      </c>
      <c r="F145" s="130" t="s">
        <v>202</v>
      </c>
      <c r="G145" s="131" t="s">
        <v>178</v>
      </c>
      <c r="H145" s="132">
        <v>14</v>
      </c>
      <c r="I145" s="133"/>
      <c r="J145" s="133">
        <f t="shared" si="10"/>
        <v>0</v>
      </c>
      <c r="K145" s="130" t="s">
        <v>1</v>
      </c>
      <c r="L145" s="25"/>
      <c r="M145" s="134" t="s">
        <v>1</v>
      </c>
      <c r="N145" s="135" t="s">
        <v>36</v>
      </c>
      <c r="O145" s="136">
        <v>9.1999999999999998E-2</v>
      </c>
      <c r="P145" s="136">
        <f t="shared" si="11"/>
        <v>1.288</v>
      </c>
      <c r="Q145" s="136">
        <v>4.1700000000000001E-3</v>
      </c>
      <c r="R145" s="136">
        <f t="shared" si="12"/>
        <v>5.8380000000000001E-2</v>
      </c>
      <c r="S145" s="136">
        <v>0</v>
      </c>
      <c r="T145" s="137">
        <f t="shared" si="13"/>
        <v>0</v>
      </c>
      <c r="AR145" s="138" t="s">
        <v>125</v>
      </c>
      <c r="AT145" s="138" t="s">
        <v>120</v>
      </c>
      <c r="AU145" s="138" t="s">
        <v>126</v>
      </c>
      <c r="AY145" s="13" t="s">
        <v>117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126</v>
      </c>
      <c r="BK145" s="139">
        <f t="shared" si="19"/>
        <v>0</v>
      </c>
      <c r="BL145" s="13" t="s">
        <v>125</v>
      </c>
      <c r="BM145" s="138" t="s">
        <v>203</v>
      </c>
    </row>
    <row r="146" spans="2:65" s="11" customFormat="1" ht="22.9" customHeight="1">
      <c r="B146" s="115"/>
      <c r="D146" s="116" t="s">
        <v>69</v>
      </c>
      <c r="E146" s="125" t="s">
        <v>204</v>
      </c>
      <c r="F146" s="125" t="s">
        <v>205</v>
      </c>
      <c r="J146" s="126">
        <f>BK146</f>
        <v>0</v>
      </c>
      <c r="L146" s="115"/>
      <c r="M146" s="119"/>
      <c r="N146" s="120"/>
      <c r="O146" s="120"/>
      <c r="P146" s="121">
        <f>P147</f>
        <v>553.65530699999999</v>
      </c>
      <c r="Q146" s="120"/>
      <c r="R146" s="121">
        <f>R147</f>
        <v>0</v>
      </c>
      <c r="S146" s="120"/>
      <c r="T146" s="122">
        <f>T147</f>
        <v>0</v>
      </c>
      <c r="AR146" s="116" t="s">
        <v>78</v>
      </c>
      <c r="AT146" s="123" t="s">
        <v>69</v>
      </c>
      <c r="AU146" s="123" t="s">
        <v>78</v>
      </c>
      <c r="AY146" s="116" t="s">
        <v>117</v>
      </c>
      <c r="BK146" s="124">
        <f>BK147</f>
        <v>0</v>
      </c>
    </row>
    <row r="147" spans="2:65" s="1" customFormat="1" ht="24" customHeight="1">
      <c r="B147" s="127"/>
      <c r="C147" s="128" t="s">
        <v>206</v>
      </c>
      <c r="D147" s="128" t="s">
        <v>120</v>
      </c>
      <c r="E147" s="129" t="s">
        <v>207</v>
      </c>
      <c r="F147" s="130" t="s">
        <v>208</v>
      </c>
      <c r="G147" s="131" t="s">
        <v>209</v>
      </c>
      <c r="H147" s="132">
        <v>224.78899999999999</v>
      </c>
      <c r="I147" s="133"/>
      <c r="J147" s="133">
        <f>ROUND(I147*H147,2)</f>
        <v>0</v>
      </c>
      <c r="K147" s="130" t="s">
        <v>1</v>
      </c>
      <c r="L147" s="25"/>
      <c r="M147" s="134" t="s">
        <v>1</v>
      </c>
      <c r="N147" s="135" t="s">
        <v>36</v>
      </c>
      <c r="O147" s="136">
        <v>2.4630000000000001</v>
      </c>
      <c r="P147" s="136">
        <f>O147*H147</f>
        <v>553.65530699999999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125</v>
      </c>
      <c r="AT147" s="138" t="s">
        <v>120</v>
      </c>
      <c r="AU147" s="138" t="s">
        <v>126</v>
      </c>
      <c r="AY147" s="13" t="s">
        <v>117</v>
      </c>
      <c r="BE147" s="139">
        <f>IF(N147="základná",J147,0)</f>
        <v>0</v>
      </c>
      <c r="BF147" s="139">
        <f>IF(N147="znížená",J147,0)</f>
        <v>0</v>
      </c>
      <c r="BG147" s="139">
        <f>IF(N147="zákl. prenesená",J147,0)</f>
        <v>0</v>
      </c>
      <c r="BH147" s="139">
        <f>IF(N147="zníž. prenesená",J147,0)</f>
        <v>0</v>
      </c>
      <c r="BI147" s="139">
        <f>IF(N147="nulová",J147,0)</f>
        <v>0</v>
      </c>
      <c r="BJ147" s="13" t="s">
        <v>126</v>
      </c>
      <c r="BK147" s="139">
        <f>ROUND(I147*H147,2)</f>
        <v>0</v>
      </c>
      <c r="BL147" s="13" t="s">
        <v>125</v>
      </c>
      <c r="BM147" s="138" t="s">
        <v>210</v>
      </c>
    </row>
    <row r="148" spans="2:65" s="11" customFormat="1" ht="25.9" customHeight="1">
      <c r="B148" s="115"/>
      <c r="D148" s="116" t="s">
        <v>69</v>
      </c>
      <c r="E148" s="117" t="s">
        <v>211</v>
      </c>
      <c r="F148" s="117" t="s">
        <v>212</v>
      </c>
      <c r="J148" s="118">
        <f>BK148</f>
        <v>0</v>
      </c>
      <c r="L148" s="115"/>
      <c r="M148" s="119"/>
      <c r="N148" s="120"/>
      <c r="O148" s="120"/>
      <c r="P148" s="121">
        <f>P149</f>
        <v>1697.5223999999998</v>
      </c>
      <c r="Q148" s="120"/>
      <c r="R148" s="121">
        <f>R149</f>
        <v>26.835101999999996</v>
      </c>
      <c r="S148" s="120"/>
      <c r="T148" s="122">
        <f>T149</f>
        <v>0</v>
      </c>
      <c r="AR148" s="116" t="s">
        <v>126</v>
      </c>
      <c r="AT148" s="123" t="s">
        <v>69</v>
      </c>
      <c r="AU148" s="123" t="s">
        <v>70</v>
      </c>
      <c r="AY148" s="116" t="s">
        <v>117</v>
      </c>
      <c r="BK148" s="124">
        <f>BK149</f>
        <v>0</v>
      </c>
    </row>
    <row r="149" spans="2:65" s="11" customFormat="1" ht="22.9" customHeight="1">
      <c r="B149" s="115"/>
      <c r="D149" s="116" t="s">
        <v>69</v>
      </c>
      <c r="E149" s="125" t="s">
        <v>213</v>
      </c>
      <c r="F149" s="125" t="s">
        <v>214</v>
      </c>
      <c r="J149" s="126">
        <f>BK149</f>
        <v>0</v>
      </c>
      <c r="L149" s="115"/>
      <c r="M149" s="119"/>
      <c r="N149" s="120"/>
      <c r="O149" s="120"/>
      <c r="P149" s="121">
        <f>SUM(P150:P153)</f>
        <v>1697.5223999999998</v>
      </c>
      <c r="Q149" s="120"/>
      <c r="R149" s="121">
        <f>SUM(R150:R153)</f>
        <v>26.835101999999996</v>
      </c>
      <c r="S149" s="120"/>
      <c r="T149" s="122">
        <f>SUM(T150:T153)</f>
        <v>0</v>
      </c>
      <c r="AR149" s="116" t="s">
        <v>126</v>
      </c>
      <c r="AT149" s="123" t="s">
        <v>69</v>
      </c>
      <c r="AU149" s="123" t="s">
        <v>78</v>
      </c>
      <c r="AY149" s="116" t="s">
        <v>117</v>
      </c>
      <c r="BK149" s="124">
        <f>SUM(BK150:BK153)</f>
        <v>0</v>
      </c>
    </row>
    <row r="150" spans="2:65" s="1" customFormat="1" ht="24" customHeight="1">
      <c r="B150" s="127"/>
      <c r="C150" s="128" t="s">
        <v>215</v>
      </c>
      <c r="D150" s="128" t="s">
        <v>120</v>
      </c>
      <c r="E150" s="129" t="s">
        <v>216</v>
      </c>
      <c r="F150" s="130" t="s">
        <v>217</v>
      </c>
      <c r="G150" s="131" t="s">
        <v>123</v>
      </c>
      <c r="H150" s="132">
        <v>2060.1</v>
      </c>
      <c r="I150" s="133"/>
      <c r="J150" s="133">
        <f>ROUND(I150*H150,2)</f>
        <v>0</v>
      </c>
      <c r="K150" s="130" t="s">
        <v>129</v>
      </c>
      <c r="L150" s="25"/>
      <c r="M150" s="134" t="s">
        <v>1</v>
      </c>
      <c r="N150" s="135" t="s">
        <v>36</v>
      </c>
      <c r="O150" s="136">
        <v>0.82399999999999995</v>
      </c>
      <c r="P150" s="136">
        <f>O150*H150</f>
        <v>1697.5223999999998</v>
      </c>
      <c r="Q150" s="136">
        <v>4.2000000000000002E-4</v>
      </c>
      <c r="R150" s="136">
        <f>Q150*H150</f>
        <v>0.86524199999999996</v>
      </c>
      <c r="S150" s="136">
        <v>0</v>
      </c>
      <c r="T150" s="137">
        <f>S150*H150</f>
        <v>0</v>
      </c>
      <c r="AR150" s="138" t="s">
        <v>184</v>
      </c>
      <c r="AT150" s="138" t="s">
        <v>120</v>
      </c>
      <c r="AU150" s="138" t="s">
        <v>126</v>
      </c>
      <c r="AY150" s="13" t="s">
        <v>117</v>
      </c>
      <c r="BE150" s="139">
        <f>IF(N150="základná",J150,0)</f>
        <v>0</v>
      </c>
      <c r="BF150" s="139">
        <f>IF(N150="znížená",J150,0)</f>
        <v>0</v>
      </c>
      <c r="BG150" s="139">
        <f>IF(N150="zákl. prenesená",J150,0)</f>
        <v>0</v>
      </c>
      <c r="BH150" s="139">
        <f>IF(N150="zníž. prenesená",J150,0)</f>
        <v>0</v>
      </c>
      <c r="BI150" s="139">
        <f>IF(N150="nulová",J150,0)</f>
        <v>0</v>
      </c>
      <c r="BJ150" s="13" t="s">
        <v>126</v>
      </c>
      <c r="BK150" s="139">
        <f>ROUND(I150*H150,2)</f>
        <v>0</v>
      </c>
      <c r="BL150" s="13" t="s">
        <v>184</v>
      </c>
      <c r="BM150" s="138" t="s">
        <v>218</v>
      </c>
    </row>
    <row r="151" spans="2:65" s="1" customFormat="1" ht="24" customHeight="1">
      <c r="B151" s="127"/>
      <c r="C151" s="140" t="s">
        <v>219</v>
      </c>
      <c r="D151" s="140" t="s">
        <v>220</v>
      </c>
      <c r="E151" s="141" t="s">
        <v>221</v>
      </c>
      <c r="F151" s="142" t="s">
        <v>222</v>
      </c>
      <c r="G151" s="143" t="s">
        <v>123</v>
      </c>
      <c r="H151" s="144">
        <v>1480.1</v>
      </c>
      <c r="I151" s="145"/>
      <c r="J151" s="145">
        <f>ROUND(I151*H151,2)</f>
        <v>0</v>
      </c>
      <c r="K151" s="142" t="s">
        <v>1</v>
      </c>
      <c r="L151" s="146"/>
      <c r="M151" s="147" t="s">
        <v>1</v>
      </c>
      <c r="N151" s="148" t="s">
        <v>36</v>
      </c>
      <c r="O151" s="136">
        <v>0</v>
      </c>
      <c r="P151" s="136">
        <f>O151*H151</f>
        <v>0</v>
      </c>
      <c r="Q151" s="136">
        <v>1.26E-2</v>
      </c>
      <c r="R151" s="136">
        <f>Q151*H151</f>
        <v>18.649259999999998</v>
      </c>
      <c r="S151" s="136">
        <v>0</v>
      </c>
      <c r="T151" s="137">
        <f>S151*H151</f>
        <v>0</v>
      </c>
      <c r="AR151" s="138" t="s">
        <v>223</v>
      </c>
      <c r="AT151" s="138" t="s">
        <v>220</v>
      </c>
      <c r="AU151" s="138" t="s">
        <v>126</v>
      </c>
      <c r="AY151" s="13" t="s">
        <v>117</v>
      </c>
      <c r="BE151" s="139">
        <f>IF(N151="základná",J151,0)</f>
        <v>0</v>
      </c>
      <c r="BF151" s="139">
        <f>IF(N151="znížená",J151,0)</f>
        <v>0</v>
      </c>
      <c r="BG151" s="139">
        <f>IF(N151="zákl. prenesená",J151,0)</f>
        <v>0</v>
      </c>
      <c r="BH151" s="139">
        <f>IF(N151="zníž. prenesená",J151,0)</f>
        <v>0</v>
      </c>
      <c r="BI151" s="139">
        <f>IF(N151="nulová",J151,0)</f>
        <v>0</v>
      </c>
      <c r="BJ151" s="13" t="s">
        <v>126</v>
      </c>
      <c r="BK151" s="139">
        <f>ROUND(I151*H151,2)</f>
        <v>0</v>
      </c>
      <c r="BL151" s="13" t="s">
        <v>184</v>
      </c>
      <c r="BM151" s="138" t="s">
        <v>224</v>
      </c>
    </row>
    <row r="152" spans="2:65" s="1" customFormat="1" ht="24" customHeight="1">
      <c r="B152" s="127"/>
      <c r="C152" s="140" t="s">
        <v>225</v>
      </c>
      <c r="D152" s="140" t="s">
        <v>220</v>
      </c>
      <c r="E152" s="141" t="s">
        <v>226</v>
      </c>
      <c r="F152" s="142" t="s">
        <v>227</v>
      </c>
      <c r="G152" s="143" t="s">
        <v>123</v>
      </c>
      <c r="H152" s="144">
        <v>580</v>
      </c>
      <c r="I152" s="145"/>
      <c r="J152" s="145">
        <f>ROUND(I152*H152,2)</f>
        <v>0</v>
      </c>
      <c r="K152" s="142" t="s">
        <v>129</v>
      </c>
      <c r="L152" s="146"/>
      <c r="M152" s="147" t="s">
        <v>1</v>
      </c>
      <c r="N152" s="148" t="s">
        <v>36</v>
      </c>
      <c r="O152" s="136">
        <v>0</v>
      </c>
      <c r="P152" s="136">
        <f>O152*H152</f>
        <v>0</v>
      </c>
      <c r="Q152" s="136">
        <v>1.26E-2</v>
      </c>
      <c r="R152" s="136">
        <f>Q152*H152</f>
        <v>7.3079999999999998</v>
      </c>
      <c r="S152" s="136">
        <v>0</v>
      </c>
      <c r="T152" s="137">
        <f>S152*H152</f>
        <v>0</v>
      </c>
      <c r="AR152" s="138" t="s">
        <v>223</v>
      </c>
      <c r="AT152" s="138" t="s">
        <v>220</v>
      </c>
      <c r="AU152" s="138" t="s">
        <v>126</v>
      </c>
      <c r="AY152" s="13" t="s">
        <v>117</v>
      </c>
      <c r="BE152" s="139">
        <f>IF(N152="základná",J152,0)</f>
        <v>0</v>
      </c>
      <c r="BF152" s="139">
        <f>IF(N152="znížená",J152,0)</f>
        <v>0</v>
      </c>
      <c r="BG152" s="139">
        <f>IF(N152="zákl. prenesená",J152,0)</f>
        <v>0</v>
      </c>
      <c r="BH152" s="139">
        <f>IF(N152="zníž. prenesená",J152,0)</f>
        <v>0</v>
      </c>
      <c r="BI152" s="139">
        <f>IF(N152="nulová",J152,0)</f>
        <v>0</v>
      </c>
      <c r="BJ152" s="13" t="s">
        <v>126</v>
      </c>
      <c r="BK152" s="139">
        <f>ROUND(I152*H152,2)</f>
        <v>0</v>
      </c>
      <c r="BL152" s="13" t="s">
        <v>184</v>
      </c>
      <c r="BM152" s="138" t="s">
        <v>228</v>
      </c>
    </row>
    <row r="153" spans="2:65" s="1" customFormat="1" ht="24" customHeight="1">
      <c r="B153" s="127"/>
      <c r="C153" s="140" t="s">
        <v>229</v>
      </c>
      <c r="D153" s="140" t="s">
        <v>220</v>
      </c>
      <c r="E153" s="141" t="s">
        <v>230</v>
      </c>
      <c r="F153" s="142" t="s">
        <v>231</v>
      </c>
      <c r="G153" s="143" t="s">
        <v>232</v>
      </c>
      <c r="H153" s="144">
        <v>1</v>
      </c>
      <c r="I153" s="145"/>
      <c r="J153" s="145">
        <f>ROUND(I153*H153,2)</f>
        <v>0</v>
      </c>
      <c r="K153" s="142" t="s">
        <v>1</v>
      </c>
      <c r="L153" s="146"/>
      <c r="M153" s="149" t="s">
        <v>1</v>
      </c>
      <c r="N153" s="150" t="s">
        <v>36</v>
      </c>
      <c r="O153" s="151">
        <v>0</v>
      </c>
      <c r="P153" s="151">
        <f>O153*H153</f>
        <v>0</v>
      </c>
      <c r="Q153" s="151">
        <v>1.26E-2</v>
      </c>
      <c r="R153" s="151">
        <f>Q153*H153</f>
        <v>1.26E-2</v>
      </c>
      <c r="S153" s="151">
        <v>0</v>
      </c>
      <c r="T153" s="152">
        <f>S153*H153</f>
        <v>0</v>
      </c>
      <c r="AR153" s="138" t="s">
        <v>223</v>
      </c>
      <c r="AT153" s="138" t="s">
        <v>220</v>
      </c>
      <c r="AU153" s="138" t="s">
        <v>126</v>
      </c>
      <c r="AY153" s="13" t="s">
        <v>117</v>
      </c>
      <c r="BE153" s="139">
        <f>IF(N153="základná",J153,0)</f>
        <v>0</v>
      </c>
      <c r="BF153" s="139">
        <f>IF(N153="znížená",J153,0)</f>
        <v>0</v>
      </c>
      <c r="BG153" s="139">
        <f>IF(N153="zákl. prenesená",J153,0)</f>
        <v>0</v>
      </c>
      <c r="BH153" s="139">
        <f>IF(N153="zníž. prenesená",J153,0)</f>
        <v>0</v>
      </c>
      <c r="BI153" s="139">
        <f>IF(N153="nulová",J153,0)</f>
        <v>0</v>
      </c>
      <c r="BJ153" s="13" t="s">
        <v>126</v>
      </c>
      <c r="BK153" s="139">
        <f>ROUND(I153*H153,2)</f>
        <v>0</v>
      </c>
      <c r="BL153" s="13" t="s">
        <v>184</v>
      </c>
      <c r="BM153" s="138" t="s">
        <v>233</v>
      </c>
    </row>
    <row r="154" spans="2:65" s="1" customFormat="1" ht="6.95" customHeight="1"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25"/>
    </row>
  </sheetData>
  <autoFilter ref="C121:K153" xr:uid="{00000000-0009-0000-0000-000001000000}"/>
  <mergeCells count="9">
    <mergeCell ref="E112:H112"/>
    <mergeCell ref="E114:H114"/>
    <mergeCell ref="L2:V2"/>
    <mergeCell ref="E7:H7"/>
    <mergeCell ref="E9:H9"/>
    <mergeCell ref="E27:H27"/>
    <mergeCell ref="E85:H85"/>
    <mergeCell ref="E87:H87"/>
    <mergeCell ref="E18:G1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6"/>
  <sheetViews>
    <sheetView showGridLines="0" topLeftCell="A134" workbookViewId="0">
      <selection activeCell="I152" sqref="I152:I15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301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3" t="s">
        <v>82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89</v>
      </c>
      <c r="L4" s="16"/>
      <c r="M4" s="8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12</v>
      </c>
      <c r="L6" s="16"/>
    </row>
    <row r="7" spans="1:46" ht="16.5" customHeight="1">
      <c r="B7" s="16"/>
      <c r="E7" s="321" t="str">
        <f>'Rekapitulácia stavby'!K6</f>
        <v>Zníženie energetickej náročnosti objektov spoločnosti HERN, s.r.o. Námestovo - SO 201</v>
      </c>
      <c r="F7" s="322"/>
      <c r="G7" s="322"/>
      <c r="H7" s="322"/>
      <c r="L7" s="16"/>
    </row>
    <row r="8" spans="1:46" s="1" customFormat="1" ht="12" customHeight="1">
      <c r="B8" s="25"/>
      <c r="D8" s="22" t="s">
        <v>90</v>
      </c>
      <c r="L8" s="25"/>
    </row>
    <row r="9" spans="1:46" s="1" customFormat="1" ht="36.950000000000003" customHeight="1">
      <c r="B9" s="25"/>
      <c r="E9" s="315" t="s">
        <v>234</v>
      </c>
      <c r="F9" s="323"/>
      <c r="G9" s="323"/>
      <c r="H9" s="323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281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19</v>
      </c>
      <c r="I14" s="22" t="s">
        <v>20</v>
      </c>
      <c r="J14" s="20" t="s">
        <v>1</v>
      </c>
      <c r="L14" s="25"/>
    </row>
    <row r="15" spans="1:46" s="1" customFormat="1" ht="18" customHeight="1">
      <c r="B15" s="25"/>
      <c r="E15" s="20" t="s">
        <v>21</v>
      </c>
      <c r="I15" s="22" t="s">
        <v>22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82" t="s">
        <v>750</v>
      </c>
      <c r="L17" s="25"/>
    </row>
    <row r="18" spans="2:12" s="1" customFormat="1" ht="18" customHeight="1">
      <c r="B18" s="25"/>
      <c r="E18" s="324" t="s">
        <v>750</v>
      </c>
      <c r="F18" s="324"/>
      <c r="G18" s="324"/>
      <c r="I18" s="22" t="s">
        <v>22</v>
      </c>
      <c r="J18" s="282" t="s">
        <v>750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 t="s">
        <v>25</v>
      </c>
      <c r="I21" s="22" t="s">
        <v>22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20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302" t="s">
        <v>1</v>
      </c>
      <c r="F27" s="302"/>
      <c r="G27" s="302"/>
      <c r="H27" s="302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5"/>
      <c r="E29" s="45"/>
      <c r="F29" s="45"/>
      <c r="G29" s="45"/>
      <c r="H29" s="45"/>
      <c r="I29" s="45"/>
      <c r="J29" s="45"/>
      <c r="K29" s="45"/>
      <c r="L29" s="25"/>
    </row>
    <row r="30" spans="2:12" s="1" customFormat="1" ht="25.35" customHeight="1">
      <c r="B30" s="25"/>
      <c r="D30" s="83" t="s">
        <v>30</v>
      </c>
      <c r="J30" s="58">
        <f>ROUND(J123, 2)</f>
        <v>0</v>
      </c>
      <c r="L30" s="25"/>
    </row>
    <row r="31" spans="2:12" s="1" customFormat="1" ht="6.95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4" t="s">
        <v>34</v>
      </c>
      <c r="E33" s="22" t="s">
        <v>35</v>
      </c>
      <c r="F33" s="85">
        <f>ROUND((SUM(BE123:BE155)),  2)</f>
        <v>0</v>
      </c>
      <c r="I33" s="86">
        <v>0.2</v>
      </c>
      <c r="J33" s="85">
        <f>ROUND(((SUM(BE123:BE155))*I33),  2)</f>
        <v>0</v>
      </c>
      <c r="L33" s="25"/>
    </row>
    <row r="34" spans="2:12" s="1" customFormat="1" ht="14.45" customHeight="1">
      <c r="B34" s="25"/>
      <c r="E34" s="22" t="s">
        <v>36</v>
      </c>
      <c r="F34" s="85">
        <f>ROUND((SUM(BF123:BF155)),  2)</f>
        <v>0</v>
      </c>
      <c r="I34" s="86">
        <v>0.2</v>
      </c>
      <c r="J34" s="85">
        <f>ROUND(((SUM(BF123:BF155))*I34),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5">
        <f>ROUND((SUM(BG123:BG155)),  2)</f>
        <v>0</v>
      </c>
      <c r="I35" s="86">
        <v>0.2</v>
      </c>
      <c r="J35" s="85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5">
        <f>ROUND((SUM(BH123:BH155)),  2)</f>
        <v>0</v>
      </c>
      <c r="I36" s="86">
        <v>0.2</v>
      </c>
      <c r="J36" s="85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5">
        <f>ROUND((SUM(BI123:BI155)),  2)</f>
        <v>0</v>
      </c>
      <c r="I37" s="86">
        <v>0</v>
      </c>
      <c r="J37" s="85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40</v>
      </c>
      <c r="E39" s="49"/>
      <c r="F39" s="49"/>
      <c r="G39" s="89" t="s">
        <v>41</v>
      </c>
      <c r="H39" s="90" t="s">
        <v>42</v>
      </c>
      <c r="I39" s="49"/>
      <c r="J39" s="91">
        <f>SUM(J30:J37)</f>
        <v>0</v>
      </c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3" t="s">
        <v>46</v>
      </c>
      <c r="G61" s="36" t="s">
        <v>45</v>
      </c>
      <c r="H61" s="27"/>
      <c r="I61" s="27"/>
      <c r="J61" s="94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3" t="s">
        <v>46</v>
      </c>
      <c r="G76" s="36" t="s">
        <v>45</v>
      </c>
      <c r="H76" s="27"/>
      <c r="I76" s="27"/>
      <c r="J76" s="94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92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321" t="str">
        <f>E7</f>
        <v>Zníženie energetickej náročnosti objektov spoločnosti HERN, s.r.o. Námestovo - SO 201</v>
      </c>
      <c r="F85" s="322"/>
      <c r="G85" s="322"/>
      <c r="H85" s="32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315" t="str">
        <f>E9</f>
        <v>02 - Zateplenie strešného plášťa</v>
      </c>
      <c r="F87" s="323"/>
      <c r="G87" s="323"/>
      <c r="H87" s="323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Námestovo</v>
      </c>
      <c r="I89" s="22" t="s">
        <v>18</v>
      </c>
      <c r="J89" s="281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19</v>
      </c>
      <c r="F91" s="20" t="str">
        <f>E15</f>
        <v>HERN, s.r.o. Námestovo</v>
      </c>
      <c r="I91" s="22" t="s">
        <v>24</v>
      </c>
      <c r="J91" s="23" t="str">
        <f>E21</f>
        <v xml:space="preserve">Ing.Tibor Petrík </v>
      </c>
      <c r="L91" s="25"/>
    </row>
    <row r="92" spans="2:47" s="1" customFormat="1" ht="15.2" customHeight="1">
      <c r="B92" s="25"/>
      <c r="C92" s="22" t="s">
        <v>23</v>
      </c>
      <c r="F92" s="20" t="str">
        <f>IF(E18="","",E18)</f>
        <v>Vyplň údaj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5" t="s">
        <v>93</v>
      </c>
      <c r="D94" s="87"/>
      <c r="E94" s="87"/>
      <c r="F94" s="87"/>
      <c r="G94" s="87"/>
      <c r="H94" s="87"/>
      <c r="I94" s="87"/>
      <c r="J94" s="96" t="s">
        <v>94</v>
      </c>
      <c r="K94" s="87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7" t="s">
        <v>95</v>
      </c>
      <c r="J96" s="58">
        <f>J123</f>
        <v>0</v>
      </c>
      <c r="L96" s="25"/>
      <c r="AU96" s="13" t="s">
        <v>96</v>
      </c>
    </row>
    <row r="97" spans="2:12" s="8" customFormat="1" ht="24.95" customHeight="1">
      <c r="B97" s="98"/>
      <c r="D97" s="99" t="s">
        <v>97</v>
      </c>
      <c r="E97" s="100"/>
      <c r="F97" s="100"/>
      <c r="G97" s="100"/>
      <c r="H97" s="100"/>
      <c r="I97" s="100"/>
      <c r="J97" s="101">
        <f>J124</f>
        <v>0</v>
      </c>
      <c r="L97" s="98"/>
    </row>
    <row r="98" spans="2:12" s="9" customFormat="1" ht="19.899999999999999" customHeight="1">
      <c r="B98" s="102"/>
      <c r="D98" s="103" t="s">
        <v>99</v>
      </c>
      <c r="E98" s="104"/>
      <c r="F98" s="104"/>
      <c r="G98" s="104"/>
      <c r="H98" s="104"/>
      <c r="I98" s="104"/>
      <c r="J98" s="105">
        <f>J125</f>
        <v>0</v>
      </c>
      <c r="L98" s="102"/>
    </row>
    <row r="99" spans="2:12" s="8" customFormat="1" ht="24.95" customHeight="1">
      <c r="B99" s="98"/>
      <c r="D99" s="99" t="s">
        <v>101</v>
      </c>
      <c r="E99" s="100"/>
      <c r="F99" s="100"/>
      <c r="G99" s="100"/>
      <c r="H99" s="100"/>
      <c r="I99" s="100"/>
      <c r="J99" s="101">
        <f>J131</f>
        <v>0</v>
      </c>
      <c r="L99" s="98"/>
    </row>
    <row r="100" spans="2:12" s="9" customFormat="1" ht="19.899999999999999" customHeight="1">
      <c r="B100" s="102"/>
      <c r="D100" s="103" t="s">
        <v>235</v>
      </c>
      <c r="E100" s="104"/>
      <c r="F100" s="104"/>
      <c r="G100" s="104"/>
      <c r="H100" s="104"/>
      <c r="I100" s="104"/>
      <c r="J100" s="105">
        <f>J132</f>
        <v>0</v>
      </c>
      <c r="L100" s="102"/>
    </row>
    <row r="101" spans="2:12" s="9" customFormat="1" ht="19.899999999999999" customHeight="1">
      <c r="B101" s="102"/>
      <c r="D101" s="103" t="s">
        <v>236</v>
      </c>
      <c r="E101" s="104"/>
      <c r="F101" s="104"/>
      <c r="G101" s="104"/>
      <c r="H101" s="104"/>
      <c r="I101" s="104"/>
      <c r="J101" s="105">
        <f>J143</f>
        <v>0</v>
      </c>
      <c r="L101" s="102"/>
    </row>
    <row r="102" spans="2:12" s="9" customFormat="1" ht="19.899999999999999" customHeight="1">
      <c r="B102" s="102"/>
      <c r="D102" s="103" t="s">
        <v>237</v>
      </c>
      <c r="E102" s="104"/>
      <c r="F102" s="104"/>
      <c r="G102" s="104"/>
      <c r="H102" s="104"/>
      <c r="I102" s="104"/>
      <c r="J102" s="105">
        <f>J148</f>
        <v>0</v>
      </c>
      <c r="L102" s="102"/>
    </row>
    <row r="103" spans="2:12" s="9" customFormat="1" ht="19.899999999999999" customHeight="1">
      <c r="B103" s="102"/>
      <c r="D103" s="103" t="s">
        <v>238</v>
      </c>
      <c r="E103" s="104"/>
      <c r="F103" s="104"/>
      <c r="G103" s="104"/>
      <c r="H103" s="104"/>
      <c r="I103" s="104"/>
      <c r="J103" s="105">
        <f>J151</f>
        <v>0</v>
      </c>
      <c r="L103" s="102"/>
    </row>
    <row r="104" spans="2:12" s="1" customFormat="1" ht="21.75" customHeight="1">
      <c r="B104" s="25"/>
      <c r="L104" s="25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9" spans="2:12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12" s="1" customFormat="1" ht="24.95" customHeight="1">
      <c r="B110" s="25"/>
      <c r="C110" s="17" t="s">
        <v>103</v>
      </c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12</v>
      </c>
      <c r="L112" s="25"/>
    </row>
    <row r="113" spans="2:65" s="1" customFormat="1" ht="16.5" customHeight="1">
      <c r="B113" s="25"/>
      <c r="E113" s="321" t="str">
        <f>E7</f>
        <v>Zníženie energetickej náročnosti objektov spoločnosti HERN, s.r.o. Námestovo - SO 201</v>
      </c>
      <c r="F113" s="322"/>
      <c r="G113" s="322"/>
      <c r="H113" s="322"/>
      <c r="L113" s="25"/>
    </row>
    <row r="114" spans="2:65" s="1" customFormat="1" ht="12" customHeight="1">
      <c r="B114" s="25"/>
      <c r="C114" s="22" t="s">
        <v>90</v>
      </c>
      <c r="L114" s="25"/>
    </row>
    <row r="115" spans="2:65" s="1" customFormat="1" ht="16.5" customHeight="1">
      <c r="B115" s="25"/>
      <c r="E115" s="315" t="str">
        <f>E9</f>
        <v>02 - Zateplenie strešného plášťa</v>
      </c>
      <c r="F115" s="323"/>
      <c r="G115" s="323"/>
      <c r="H115" s="323"/>
      <c r="L115" s="25"/>
    </row>
    <row r="116" spans="2:65" s="1" customFormat="1" ht="6.95" customHeight="1">
      <c r="B116" s="25"/>
      <c r="L116" s="25"/>
    </row>
    <row r="117" spans="2:65" s="1" customFormat="1" ht="12" customHeight="1">
      <c r="B117" s="25"/>
      <c r="C117" s="22" t="s">
        <v>16</v>
      </c>
      <c r="F117" s="20" t="str">
        <f>F12</f>
        <v>Námestovo</v>
      </c>
      <c r="I117" s="22" t="s">
        <v>18</v>
      </c>
      <c r="J117" s="281" t="str">
        <f>IF(J12="","",J12)</f>
        <v/>
      </c>
      <c r="L117" s="25"/>
    </row>
    <row r="118" spans="2:65" s="1" customFormat="1" ht="6.95" customHeight="1">
      <c r="B118" s="25"/>
      <c r="L118" s="25"/>
    </row>
    <row r="119" spans="2:65" s="1" customFormat="1" ht="15.2" customHeight="1">
      <c r="B119" s="25"/>
      <c r="C119" s="22" t="s">
        <v>19</v>
      </c>
      <c r="F119" s="20" t="str">
        <f>E15</f>
        <v>HERN, s.r.o. Námestovo</v>
      </c>
      <c r="I119" s="22" t="s">
        <v>24</v>
      </c>
      <c r="J119" s="23" t="str">
        <f>E21</f>
        <v xml:space="preserve">Ing.Tibor Petrík </v>
      </c>
      <c r="L119" s="25"/>
    </row>
    <row r="120" spans="2:65" s="1" customFormat="1" ht="15.2" customHeight="1">
      <c r="B120" s="25"/>
      <c r="C120" s="22" t="s">
        <v>23</v>
      </c>
      <c r="F120" s="20" t="str">
        <f>IF(E18="","",E18)</f>
        <v>Vyplň údaj</v>
      </c>
      <c r="I120" s="22" t="s">
        <v>27</v>
      </c>
      <c r="J120" s="23" t="str">
        <f>E24</f>
        <v xml:space="preserve"> </v>
      </c>
      <c r="L120" s="25"/>
    </row>
    <row r="121" spans="2:65" s="1" customFormat="1" ht="10.35" customHeight="1">
      <c r="B121" s="25"/>
      <c r="L121" s="25"/>
    </row>
    <row r="122" spans="2:65" s="10" customFormat="1" ht="29.25" customHeight="1">
      <c r="B122" s="106"/>
      <c r="C122" s="107" t="s">
        <v>104</v>
      </c>
      <c r="D122" s="108" t="s">
        <v>55</v>
      </c>
      <c r="E122" s="108" t="s">
        <v>51</v>
      </c>
      <c r="F122" s="108" t="s">
        <v>52</v>
      </c>
      <c r="G122" s="108" t="s">
        <v>105</v>
      </c>
      <c r="H122" s="108" t="s">
        <v>106</v>
      </c>
      <c r="I122" s="108" t="s">
        <v>107</v>
      </c>
      <c r="J122" s="109" t="s">
        <v>94</v>
      </c>
      <c r="K122" s="110" t="s">
        <v>108</v>
      </c>
      <c r="L122" s="106"/>
      <c r="M122" s="51" t="s">
        <v>1</v>
      </c>
      <c r="N122" s="52" t="s">
        <v>34</v>
      </c>
      <c r="O122" s="52" t="s">
        <v>109</v>
      </c>
      <c r="P122" s="52" t="s">
        <v>110</v>
      </c>
      <c r="Q122" s="52" t="s">
        <v>111</v>
      </c>
      <c r="R122" s="52" t="s">
        <v>112</v>
      </c>
      <c r="S122" s="52" t="s">
        <v>113</v>
      </c>
      <c r="T122" s="53" t="s">
        <v>114</v>
      </c>
    </row>
    <row r="123" spans="2:65" s="1" customFormat="1" ht="22.9" customHeight="1">
      <c r="B123" s="25"/>
      <c r="C123" s="56" t="s">
        <v>95</v>
      </c>
      <c r="J123" s="111">
        <f>BK123</f>
        <v>0</v>
      </c>
      <c r="L123" s="25"/>
      <c r="M123" s="54"/>
      <c r="N123" s="45"/>
      <c r="O123" s="45"/>
      <c r="P123" s="112">
        <f>P124+P131</f>
        <v>6661.4092220000002</v>
      </c>
      <c r="Q123" s="45"/>
      <c r="R123" s="112">
        <f>R124+R131</f>
        <v>179.97798845999998</v>
      </c>
      <c r="S123" s="45"/>
      <c r="T123" s="113">
        <f>T124+T131</f>
        <v>21.802519800000002</v>
      </c>
      <c r="AT123" s="13" t="s">
        <v>69</v>
      </c>
      <c r="AU123" s="13" t="s">
        <v>96</v>
      </c>
      <c r="BK123" s="114">
        <f>BK124+BK131</f>
        <v>0</v>
      </c>
    </row>
    <row r="124" spans="2:65" s="11" customFormat="1" ht="25.9" customHeight="1">
      <c r="B124" s="115"/>
      <c r="D124" s="116" t="s">
        <v>69</v>
      </c>
      <c r="E124" s="117" t="s">
        <v>115</v>
      </c>
      <c r="F124" s="117" t="s">
        <v>116</v>
      </c>
      <c r="J124" s="118">
        <f>BK124</f>
        <v>0</v>
      </c>
      <c r="L124" s="115"/>
      <c r="M124" s="119"/>
      <c r="N124" s="120"/>
      <c r="O124" s="120"/>
      <c r="P124" s="121">
        <f>P125</f>
        <v>73.214473999999996</v>
      </c>
      <c r="Q124" s="120"/>
      <c r="R124" s="121">
        <f>R125</f>
        <v>0</v>
      </c>
      <c r="S124" s="120"/>
      <c r="T124" s="122">
        <f>T125</f>
        <v>0</v>
      </c>
      <c r="AR124" s="116" t="s">
        <v>78</v>
      </c>
      <c r="AT124" s="123" t="s">
        <v>69</v>
      </c>
      <c r="AU124" s="123" t="s">
        <v>70</v>
      </c>
      <c r="AY124" s="116" t="s">
        <v>117</v>
      </c>
      <c r="BK124" s="124">
        <f>BK125</f>
        <v>0</v>
      </c>
    </row>
    <row r="125" spans="2:65" s="11" customFormat="1" ht="22.9" customHeight="1">
      <c r="B125" s="115"/>
      <c r="D125" s="116" t="s">
        <v>69</v>
      </c>
      <c r="E125" s="125" t="s">
        <v>154</v>
      </c>
      <c r="F125" s="125" t="s">
        <v>158</v>
      </c>
      <c r="J125" s="126">
        <f>BK125</f>
        <v>0</v>
      </c>
      <c r="L125" s="115"/>
      <c r="M125" s="119"/>
      <c r="N125" s="120"/>
      <c r="O125" s="120"/>
      <c r="P125" s="121">
        <f>SUM(P126:P130)</f>
        <v>73.214473999999996</v>
      </c>
      <c r="Q125" s="120"/>
      <c r="R125" s="121">
        <f>SUM(R126:R130)</f>
        <v>0</v>
      </c>
      <c r="S125" s="120"/>
      <c r="T125" s="122">
        <f>SUM(T126:T130)</f>
        <v>0</v>
      </c>
      <c r="AR125" s="116" t="s">
        <v>78</v>
      </c>
      <c r="AT125" s="123" t="s">
        <v>69</v>
      </c>
      <c r="AU125" s="123" t="s">
        <v>78</v>
      </c>
      <c r="AY125" s="116" t="s">
        <v>117</v>
      </c>
      <c r="BK125" s="124">
        <f>SUM(BK126:BK130)</f>
        <v>0</v>
      </c>
    </row>
    <row r="126" spans="2:65" s="1" customFormat="1" ht="16.5" customHeight="1">
      <c r="B126" s="127"/>
      <c r="C126" s="128" t="s">
        <v>78</v>
      </c>
      <c r="D126" s="128" t="s">
        <v>120</v>
      </c>
      <c r="E126" s="129" t="s">
        <v>239</v>
      </c>
      <c r="F126" s="130" t="s">
        <v>240</v>
      </c>
      <c r="G126" s="131" t="s">
        <v>209</v>
      </c>
      <c r="H126" s="132">
        <v>21.803000000000001</v>
      </c>
      <c r="I126" s="133"/>
      <c r="J126" s="133">
        <f>ROUND(I126*H126,2)</f>
        <v>0</v>
      </c>
      <c r="K126" s="130" t="s">
        <v>1</v>
      </c>
      <c r="L126" s="25"/>
      <c r="M126" s="134" t="s">
        <v>1</v>
      </c>
      <c r="N126" s="135" t="s">
        <v>36</v>
      </c>
      <c r="O126" s="136">
        <v>0.59799999999999998</v>
      </c>
      <c r="P126" s="136">
        <f>O126*H126</f>
        <v>13.038194000000001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125</v>
      </c>
      <c r="AT126" s="138" t="s">
        <v>120</v>
      </c>
      <c r="AU126" s="138" t="s">
        <v>126</v>
      </c>
      <c r="AY126" s="13" t="s">
        <v>117</v>
      </c>
      <c r="BE126" s="139">
        <f>IF(N126="základná",J126,0)</f>
        <v>0</v>
      </c>
      <c r="BF126" s="139">
        <f>IF(N126="znížená",J126,0)</f>
        <v>0</v>
      </c>
      <c r="BG126" s="139">
        <f>IF(N126="zákl. prenesená",J126,0)</f>
        <v>0</v>
      </c>
      <c r="BH126" s="139">
        <f>IF(N126="zníž. prenesená",J126,0)</f>
        <v>0</v>
      </c>
      <c r="BI126" s="139">
        <f>IF(N126="nulová",J126,0)</f>
        <v>0</v>
      </c>
      <c r="BJ126" s="13" t="s">
        <v>126</v>
      </c>
      <c r="BK126" s="139">
        <f>ROUND(I126*H126,2)</f>
        <v>0</v>
      </c>
      <c r="BL126" s="13" t="s">
        <v>125</v>
      </c>
      <c r="BM126" s="138" t="s">
        <v>241</v>
      </c>
    </row>
    <row r="127" spans="2:65" s="1" customFormat="1" ht="24" customHeight="1">
      <c r="B127" s="127"/>
      <c r="C127" s="128" t="s">
        <v>126</v>
      </c>
      <c r="D127" s="128" t="s">
        <v>120</v>
      </c>
      <c r="E127" s="129" t="s">
        <v>242</v>
      </c>
      <c r="F127" s="130" t="s">
        <v>243</v>
      </c>
      <c r="G127" s="131" t="s">
        <v>209</v>
      </c>
      <c r="H127" s="132">
        <v>218.03</v>
      </c>
      <c r="I127" s="133"/>
      <c r="J127" s="133">
        <f>ROUND(I127*H127,2)</f>
        <v>0</v>
      </c>
      <c r="K127" s="130" t="s">
        <v>1</v>
      </c>
      <c r="L127" s="25"/>
      <c r="M127" s="134" t="s">
        <v>1</v>
      </c>
      <c r="N127" s="135" t="s">
        <v>36</v>
      </c>
      <c r="O127" s="136">
        <v>7.0000000000000001E-3</v>
      </c>
      <c r="P127" s="136">
        <f>O127*H127</f>
        <v>1.5262100000000001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125</v>
      </c>
      <c r="AT127" s="138" t="s">
        <v>120</v>
      </c>
      <c r="AU127" s="138" t="s">
        <v>126</v>
      </c>
      <c r="AY127" s="13" t="s">
        <v>117</v>
      </c>
      <c r="BE127" s="139">
        <f>IF(N127="základná",J127,0)</f>
        <v>0</v>
      </c>
      <c r="BF127" s="139">
        <f>IF(N127="znížená",J127,0)</f>
        <v>0</v>
      </c>
      <c r="BG127" s="139">
        <f>IF(N127="zákl. prenesená",J127,0)</f>
        <v>0</v>
      </c>
      <c r="BH127" s="139">
        <f>IF(N127="zníž. prenesená",J127,0)</f>
        <v>0</v>
      </c>
      <c r="BI127" s="139">
        <f>IF(N127="nulová",J127,0)</f>
        <v>0</v>
      </c>
      <c r="BJ127" s="13" t="s">
        <v>126</v>
      </c>
      <c r="BK127" s="139">
        <f>ROUND(I127*H127,2)</f>
        <v>0</v>
      </c>
      <c r="BL127" s="13" t="s">
        <v>125</v>
      </c>
      <c r="BM127" s="138" t="s">
        <v>244</v>
      </c>
    </row>
    <row r="128" spans="2:65" s="1" customFormat="1" ht="24" customHeight="1">
      <c r="B128" s="127"/>
      <c r="C128" s="128" t="s">
        <v>131</v>
      </c>
      <c r="D128" s="128" t="s">
        <v>120</v>
      </c>
      <c r="E128" s="129" t="s">
        <v>245</v>
      </c>
      <c r="F128" s="130" t="s">
        <v>246</v>
      </c>
      <c r="G128" s="131" t="s">
        <v>209</v>
      </c>
      <c r="H128" s="132">
        <v>21.803000000000001</v>
      </c>
      <c r="I128" s="133"/>
      <c r="J128" s="133">
        <f>ROUND(I128*H128,2)</f>
        <v>0</v>
      </c>
      <c r="K128" s="130" t="s">
        <v>1</v>
      </c>
      <c r="L128" s="25"/>
      <c r="M128" s="134" t="s">
        <v>1</v>
      </c>
      <c r="N128" s="135" t="s">
        <v>36</v>
      </c>
      <c r="O128" s="136">
        <v>0.89</v>
      </c>
      <c r="P128" s="136">
        <f>O128*H128</f>
        <v>19.404669999999999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125</v>
      </c>
      <c r="AT128" s="138" t="s">
        <v>120</v>
      </c>
      <c r="AU128" s="138" t="s">
        <v>126</v>
      </c>
      <c r="AY128" s="13" t="s">
        <v>117</v>
      </c>
      <c r="BE128" s="139">
        <f>IF(N128="základná",J128,0)</f>
        <v>0</v>
      </c>
      <c r="BF128" s="139">
        <f>IF(N128="znížená",J128,0)</f>
        <v>0</v>
      </c>
      <c r="BG128" s="139">
        <f>IF(N128="zákl. prenesená",J128,0)</f>
        <v>0</v>
      </c>
      <c r="BH128" s="139">
        <f>IF(N128="zníž. prenesená",J128,0)</f>
        <v>0</v>
      </c>
      <c r="BI128" s="139">
        <f>IF(N128="nulová",J128,0)</f>
        <v>0</v>
      </c>
      <c r="BJ128" s="13" t="s">
        <v>126</v>
      </c>
      <c r="BK128" s="139">
        <f>ROUND(I128*H128,2)</f>
        <v>0</v>
      </c>
      <c r="BL128" s="13" t="s">
        <v>125</v>
      </c>
      <c r="BM128" s="138" t="s">
        <v>247</v>
      </c>
    </row>
    <row r="129" spans="2:65" s="1" customFormat="1" ht="24" customHeight="1">
      <c r="B129" s="127"/>
      <c r="C129" s="128" t="s">
        <v>125</v>
      </c>
      <c r="D129" s="128" t="s">
        <v>120</v>
      </c>
      <c r="E129" s="129" t="s">
        <v>248</v>
      </c>
      <c r="F129" s="130" t="s">
        <v>249</v>
      </c>
      <c r="G129" s="131" t="s">
        <v>209</v>
      </c>
      <c r="H129" s="132">
        <v>392.45400000000001</v>
      </c>
      <c r="I129" s="133"/>
      <c r="J129" s="133">
        <f>ROUND(I129*H129,2)</f>
        <v>0</v>
      </c>
      <c r="K129" s="130" t="s">
        <v>1</v>
      </c>
      <c r="L129" s="25"/>
      <c r="M129" s="134" t="s">
        <v>1</v>
      </c>
      <c r="N129" s="135" t="s">
        <v>36</v>
      </c>
      <c r="O129" s="136">
        <v>0.1</v>
      </c>
      <c r="P129" s="136">
        <f>O129*H129</f>
        <v>39.245400000000004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125</v>
      </c>
      <c r="AT129" s="138" t="s">
        <v>120</v>
      </c>
      <c r="AU129" s="138" t="s">
        <v>126</v>
      </c>
      <c r="AY129" s="13" t="s">
        <v>117</v>
      </c>
      <c r="BE129" s="139">
        <f>IF(N129="základná",J129,0)</f>
        <v>0</v>
      </c>
      <c r="BF129" s="139">
        <f>IF(N129="znížená",J129,0)</f>
        <v>0</v>
      </c>
      <c r="BG129" s="139">
        <f>IF(N129="zákl. prenesená",J129,0)</f>
        <v>0</v>
      </c>
      <c r="BH129" s="139">
        <f>IF(N129="zníž. prenesená",J129,0)</f>
        <v>0</v>
      </c>
      <c r="BI129" s="139">
        <f>IF(N129="nulová",J129,0)</f>
        <v>0</v>
      </c>
      <c r="BJ129" s="13" t="s">
        <v>126</v>
      </c>
      <c r="BK129" s="139">
        <f>ROUND(I129*H129,2)</f>
        <v>0</v>
      </c>
      <c r="BL129" s="13" t="s">
        <v>125</v>
      </c>
      <c r="BM129" s="138" t="s">
        <v>250</v>
      </c>
    </row>
    <row r="130" spans="2:65" s="1" customFormat="1" ht="24" customHeight="1">
      <c r="B130" s="127"/>
      <c r="C130" s="128" t="s">
        <v>139</v>
      </c>
      <c r="D130" s="128" t="s">
        <v>120</v>
      </c>
      <c r="E130" s="129" t="s">
        <v>251</v>
      </c>
      <c r="F130" s="130" t="s">
        <v>252</v>
      </c>
      <c r="G130" s="131" t="s">
        <v>209</v>
      </c>
      <c r="H130" s="132">
        <v>21.803000000000001</v>
      </c>
      <c r="I130" s="133"/>
      <c r="J130" s="133">
        <f>ROUND(I130*H130,2)</f>
        <v>0</v>
      </c>
      <c r="K130" s="130" t="s">
        <v>129</v>
      </c>
      <c r="L130" s="25"/>
      <c r="M130" s="134" t="s">
        <v>1</v>
      </c>
      <c r="N130" s="135" t="s">
        <v>36</v>
      </c>
      <c r="O130" s="136">
        <v>0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125</v>
      </c>
      <c r="AT130" s="138" t="s">
        <v>120</v>
      </c>
      <c r="AU130" s="138" t="s">
        <v>126</v>
      </c>
      <c r="AY130" s="13" t="s">
        <v>117</v>
      </c>
      <c r="BE130" s="139">
        <f>IF(N130="základná",J130,0)</f>
        <v>0</v>
      </c>
      <c r="BF130" s="139">
        <f>IF(N130="znížená",J130,0)</f>
        <v>0</v>
      </c>
      <c r="BG130" s="139">
        <f>IF(N130="zákl. prenesená",J130,0)</f>
        <v>0</v>
      </c>
      <c r="BH130" s="139">
        <f>IF(N130="zníž. prenesená",J130,0)</f>
        <v>0</v>
      </c>
      <c r="BI130" s="139">
        <f>IF(N130="nulová",J130,0)</f>
        <v>0</v>
      </c>
      <c r="BJ130" s="13" t="s">
        <v>126</v>
      </c>
      <c r="BK130" s="139">
        <f>ROUND(I130*H130,2)</f>
        <v>0</v>
      </c>
      <c r="BL130" s="13" t="s">
        <v>125</v>
      </c>
      <c r="BM130" s="138" t="s">
        <v>253</v>
      </c>
    </row>
    <row r="131" spans="2:65" s="11" customFormat="1" ht="25.9" customHeight="1">
      <c r="B131" s="115"/>
      <c r="D131" s="116" t="s">
        <v>69</v>
      </c>
      <c r="E131" s="117" t="s">
        <v>211</v>
      </c>
      <c r="F131" s="117" t="s">
        <v>212</v>
      </c>
      <c r="J131" s="118">
        <f>BK131</f>
        <v>0</v>
      </c>
      <c r="L131" s="115"/>
      <c r="M131" s="119"/>
      <c r="N131" s="120"/>
      <c r="O131" s="120"/>
      <c r="P131" s="121">
        <f>P132+P143+P148+P151</f>
        <v>6588.1947479999999</v>
      </c>
      <c r="Q131" s="120"/>
      <c r="R131" s="121">
        <f>R132+R143+R148+R151</f>
        <v>179.97798845999998</v>
      </c>
      <c r="S131" s="120"/>
      <c r="T131" s="122">
        <f>T132+T143+T148+T151</f>
        <v>21.802519800000002</v>
      </c>
      <c r="AR131" s="116" t="s">
        <v>126</v>
      </c>
      <c r="AT131" s="123" t="s">
        <v>69</v>
      </c>
      <c r="AU131" s="123" t="s">
        <v>70</v>
      </c>
      <c r="AY131" s="116" t="s">
        <v>117</v>
      </c>
      <c r="BK131" s="124">
        <f>BK132+BK143+BK148+BK151</f>
        <v>0</v>
      </c>
    </row>
    <row r="132" spans="2:65" s="11" customFormat="1" ht="22.9" customHeight="1">
      <c r="B132" s="115"/>
      <c r="D132" s="116" t="s">
        <v>69</v>
      </c>
      <c r="E132" s="125" t="s">
        <v>254</v>
      </c>
      <c r="F132" s="125" t="s">
        <v>255</v>
      </c>
      <c r="J132" s="126">
        <f>BK132</f>
        <v>0</v>
      </c>
      <c r="L132" s="115"/>
      <c r="M132" s="119"/>
      <c r="N132" s="120"/>
      <c r="O132" s="120"/>
      <c r="P132" s="121">
        <f>SUM(P133:P142)</f>
        <v>2758.2911600000002</v>
      </c>
      <c r="Q132" s="120"/>
      <c r="R132" s="121">
        <f>SUM(R133:R142)</f>
        <v>28.273435839999998</v>
      </c>
      <c r="S132" s="120"/>
      <c r="T132" s="122">
        <f>SUM(T133:T142)</f>
        <v>18.082916000000001</v>
      </c>
      <c r="AR132" s="116" t="s">
        <v>126</v>
      </c>
      <c r="AT132" s="123" t="s">
        <v>69</v>
      </c>
      <c r="AU132" s="123" t="s">
        <v>78</v>
      </c>
      <c r="AY132" s="116" t="s">
        <v>117</v>
      </c>
      <c r="BK132" s="124">
        <f>SUM(BK133:BK142)</f>
        <v>0</v>
      </c>
    </row>
    <row r="133" spans="2:65" s="1" customFormat="1" ht="16.5" customHeight="1">
      <c r="B133" s="127"/>
      <c r="C133" s="128" t="s">
        <v>118</v>
      </c>
      <c r="D133" s="128" t="s">
        <v>120</v>
      </c>
      <c r="E133" s="129" t="s">
        <v>256</v>
      </c>
      <c r="F133" s="130" t="s">
        <v>257</v>
      </c>
      <c r="G133" s="131" t="s">
        <v>123</v>
      </c>
      <c r="H133" s="132">
        <v>6638.1949999999997</v>
      </c>
      <c r="I133" s="133"/>
      <c r="J133" s="133">
        <f t="shared" ref="J133:J142" si="0">ROUND(I133*H133,2)</f>
        <v>0</v>
      </c>
      <c r="K133" s="130" t="s">
        <v>129</v>
      </c>
      <c r="L133" s="25"/>
      <c r="M133" s="134" t="s">
        <v>1</v>
      </c>
      <c r="N133" s="135" t="s">
        <v>36</v>
      </c>
      <c r="O133" s="136">
        <v>0.04</v>
      </c>
      <c r="P133" s="136">
        <f t="shared" ref="P133:P142" si="1">O133*H133</f>
        <v>265.52780000000001</v>
      </c>
      <c r="Q133" s="136">
        <v>0</v>
      </c>
      <c r="R133" s="136">
        <f t="shared" ref="R133:R142" si="2">Q133*H133</f>
        <v>0</v>
      </c>
      <c r="S133" s="136">
        <v>0</v>
      </c>
      <c r="T133" s="137">
        <f t="shared" ref="T133:T142" si="3">S133*H133</f>
        <v>0</v>
      </c>
      <c r="AR133" s="138" t="s">
        <v>184</v>
      </c>
      <c r="AT133" s="138" t="s">
        <v>120</v>
      </c>
      <c r="AU133" s="138" t="s">
        <v>126</v>
      </c>
      <c r="AY133" s="13" t="s">
        <v>117</v>
      </c>
      <c r="BE133" s="139">
        <f t="shared" ref="BE133:BE142" si="4">IF(N133="základná",J133,0)</f>
        <v>0</v>
      </c>
      <c r="BF133" s="139">
        <f t="shared" ref="BF133:BF142" si="5">IF(N133="znížená",J133,0)</f>
        <v>0</v>
      </c>
      <c r="BG133" s="139">
        <f t="shared" ref="BG133:BG142" si="6">IF(N133="zákl. prenesená",J133,0)</f>
        <v>0</v>
      </c>
      <c r="BH133" s="139">
        <f t="shared" ref="BH133:BH142" si="7">IF(N133="zníž. prenesená",J133,0)</f>
        <v>0</v>
      </c>
      <c r="BI133" s="139">
        <f t="shared" ref="BI133:BI142" si="8">IF(N133="nulová",J133,0)</f>
        <v>0</v>
      </c>
      <c r="BJ133" s="13" t="s">
        <v>126</v>
      </c>
      <c r="BK133" s="139">
        <f t="shared" ref="BK133:BK142" si="9">ROUND(I133*H133,2)</f>
        <v>0</v>
      </c>
      <c r="BL133" s="13" t="s">
        <v>184</v>
      </c>
      <c r="BM133" s="138" t="s">
        <v>258</v>
      </c>
    </row>
    <row r="134" spans="2:65" s="1" customFormat="1" ht="16.5" customHeight="1">
      <c r="B134" s="127"/>
      <c r="C134" s="140" t="s">
        <v>146</v>
      </c>
      <c r="D134" s="140" t="s">
        <v>220</v>
      </c>
      <c r="E134" s="141" t="s">
        <v>259</v>
      </c>
      <c r="F134" s="142" t="s">
        <v>260</v>
      </c>
      <c r="G134" s="143" t="s">
        <v>123</v>
      </c>
      <c r="H134" s="144">
        <v>7633.924</v>
      </c>
      <c r="I134" s="145"/>
      <c r="J134" s="145">
        <f t="shared" si="0"/>
        <v>0</v>
      </c>
      <c r="K134" s="142" t="s">
        <v>129</v>
      </c>
      <c r="L134" s="146"/>
      <c r="M134" s="147" t="s">
        <v>1</v>
      </c>
      <c r="N134" s="148" t="s">
        <v>36</v>
      </c>
      <c r="O134" s="136">
        <v>0</v>
      </c>
      <c r="P134" s="136">
        <f t="shared" si="1"/>
        <v>0</v>
      </c>
      <c r="Q134" s="136">
        <v>1.9000000000000001E-4</v>
      </c>
      <c r="R134" s="136">
        <f t="shared" si="2"/>
        <v>1.4504455600000001</v>
      </c>
      <c r="S134" s="136">
        <v>0</v>
      </c>
      <c r="T134" s="137">
        <f t="shared" si="3"/>
        <v>0</v>
      </c>
      <c r="AR134" s="138" t="s">
        <v>223</v>
      </c>
      <c r="AT134" s="138" t="s">
        <v>220</v>
      </c>
      <c r="AU134" s="138" t="s">
        <v>126</v>
      </c>
      <c r="AY134" s="13" t="s">
        <v>117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126</v>
      </c>
      <c r="BK134" s="139">
        <f t="shared" si="9"/>
        <v>0</v>
      </c>
      <c r="BL134" s="13" t="s">
        <v>184</v>
      </c>
      <c r="BM134" s="138" t="s">
        <v>261</v>
      </c>
    </row>
    <row r="135" spans="2:65" s="1" customFormat="1" ht="16.5" customHeight="1">
      <c r="B135" s="127"/>
      <c r="C135" s="128" t="s">
        <v>150</v>
      </c>
      <c r="D135" s="128" t="s">
        <v>120</v>
      </c>
      <c r="E135" s="129" t="s">
        <v>262</v>
      </c>
      <c r="F135" s="130" t="s">
        <v>263</v>
      </c>
      <c r="G135" s="131" t="s">
        <v>123</v>
      </c>
      <c r="H135" s="132">
        <v>6697.3760000000002</v>
      </c>
      <c r="I135" s="133"/>
      <c r="J135" s="133">
        <f t="shared" si="0"/>
        <v>0</v>
      </c>
      <c r="K135" s="130" t="s">
        <v>1</v>
      </c>
      <c r="L135" s="25"/>
      <c r="M135" s="134" t="s">
        <v>1</v>
      </c>
      <c r="N135" s="135" t="s">
        <v>36</v>
      </c>
      <c r="O135" s="136">
        <v>3.2000000000000001E-2</v>
      </c>
      <c r="P135" s="136">
        <f t="shared" si="1"/>
        <v>214.31603200000001</v>
      </c>
      <c r="Q135" s="136">
        <v>0</v>
      </c>
      <c r="R135" s="136">
        <f t="shared" si="2"/>
        <v>0</v>
      </c>
      <c r="S135" s="136">
        <v>2E-3</v>
      </c>
      <c r="T135" s="137">
        <f t="shared" si="3"/>
        <v>13.394752</v>
      </c>
      <c r="AR135" s="138" t="s">
        <v>184</v>
      </c>
      <c r="AT135" s="138" t="s">
        <v>120</v>
      </c>
      <c r="AU135" s="138" t="s">
        <v>126</v>
      </c>
      <c r="AY135" s="13" t="s">
        <v>117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126</v>
      </c>
      <c r="BK135" s="139">
        <f t="shared" si="9"/>
        <v>0</v>
      </c>
      <c r="BL135" s="13" t="s">
        <v>184</v>
      </c>
      <c r="BM135" s="138" t="s">
        <v>264</v>
      </c>
    </row>
    <row r="136" spans="2:65" s="1" customFormat="1" ht="16.5" customHeight="1">
      <c r="B136" s="127"/>
      <c r="C136" s="128" t="s">
        <v>154</v>
      </c>
      <c r="D136" s="128" t="s">
        <v>120</v>
      </c>
      <c r="E136" s="129" t="s">
        <v>265</v>
      </c>
      <c r="F136" s="130" t="s">
        <v>266</v>
      </c>
      <c r="G136" s="131" t="s">
        <v>123</v>
      </c>
      <c r="H136" s="132">
        <v>2344.0819999999999</v>
      </c>
      <c r="I136" s="133"/>
      <c r="J136" s="133">
        <f t="shared" si="0"/>
        <v>0</v>
      </c>
      <c r="K136" s="130" t="s">
        <v>1</v>
      </c>
      <c r="L136" s="25"/>
      <c r="M136" s="134" t="s">
        <v>1</v>
      </c>
      <c r="N136" s="135" t="s">
        <v>36</v>
      </c>
      <c r="O136" s="136">
        <v>3.2000000000000001E-2</v>
      </c>
      <c r="P136" s="136">
        <f t="shared" si="1"/>
        <v>75.010623999999993</v>
      </c>
      <c r="Q136" s="136">
        <v>0</v>
      </c>
      <c r="R136" s="136">
        <f t="shared" si="2"/>
        <v>0</v>
      </c>
      <c r="S136" s="136">
        <v>2E-3</v>
      </c>
      <c r="T136" s="137">
        <f t="shared" si="3"/>
        <v>4.6881639999999996</v>
      </c>
      <c r="AR136" s="138" t="s">
        <v>184</v>
      </c>
      <c r="AT136" s="138" t="s">
        <v>120</v>
      </c>
      <c r="AU136" s="138" t="s">
        <v>126</v>
      </c>
      <c r="AY136" s="13" t="s">
        <v>117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126</v>
      </c>
      <c r="BK136" s="139">
        <f t="shared" si="9"/>
        <v>0</v>
      </c>
      <c r="BL136" s="13" t="s">
        <v>184</v>
      </c>
      <c r="BM136" s="138" t="s">
        <v>267</v>
      </c>
    </row>
    <row r="137" spans="2:65" s="1" customFormat="1" ht="24" customHeight="1">
      <c r="B137" s="127"/>
      <c r="C137" s="128" t="s">
        <v>159</v>
      </c>
      <c r="D137" s="128" t="s">
        <v>120</v>
      </c>
      <c r="E137" s="129" t="s">
        <v>268</v>
      </c>
      <c r="F137" s="130" t="s">
        <v>269</v>
      </c>
      <c r="G137" s="131" t="s">
        <v>123</v>
      </c>
      <c r="H137" s="132">
        <v>6697.3760000000002</v>
      </c>
      <c r="I137" s="133"/>
      <c r="J137" s="133">
        <f t="shared" si="0"/>
        <v>0</v>
      </c>
      <c r="K137" s="130" t="s">
        <v>1</v>
      </c>
      <c r="L137" s="25"/>
      <c r="M137" s="134" t="s">
        <v>1</v>
      </c>
      <c r="N137" s="135" t="s">
        <v>36</v>
      </c>
      <c r="O137" s="136">
        <v>0.30099999999999999</v>
      </c>
      <c r="P137" s="136">
        <f t="shared" si="1"/>
        <v>2015.9101760000001</v>
      </c>
      <c r="Q137" s="136">
        <v>8.9999999999999998E-4</v>
      </c>
      <c r="R137" s="136">
        <f t="shared" si="2"/>
        <v>6.0276383999999998</v>
      </c>
      <c r="S137" s="136">
        <v>0</v>
      </c>
      <c r="T137" s="137">
        <f t="shared" si="3"/>
        <v>0</v>
      </c>
      <c r="AR137" s="138" t="s">
        <v>184</v>
      </c>
      <c r="AT137" s="138" t="s">
        <v>120</v>
      </c>
      <c r="AU137" s="138" t="s">
        <v>126</v>
      </c>
      <c r="AY137" s="13" t="s">
        <v>117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9">
        <f t="shared" si="8"/>
        <v>0</v>
      </c>
      <c r="BJ137" s="13" t="s">
        <v>126</v>
      </c>
      <c r="BK137" s="139">
        <f t="shared" si="9"/>
        <v>0</v>
      </c>
      <c r="BL137" s="13" t="s">
        <v>184</v>
      </c>
      <c r="BM137" s="138" t="s">
        <v>270</v>
      </c>
    </row>
    <row r="138" spans="2:65" s="1" customFormat="1" ht="24" customHeight="1">
      <c r="B138" s="127"/>
      <c r="C138" s="140" t="s">
        <v>163</v>
      </c>
      <c r="D138" s="140" t="s">
        <v>220</v>
      </c>
      <c r="E138" s="141" t="s">
        <v>271</v>
      </c>
      <c r="F138" s="142" t="s">
        <v>272</v>
      </c>
      <c r="G138" s="143" t="s">
        <v>123</v>
      </c>
      <c r="H138" s="144">
        <v>7701.982</v>
      </c>
      <c r="I138" s="145"/>
      <c r="J138" s="145">
        <f t="shared" si="0"/>
        <v>0</v>
      </c>
      <c r="K138" s="142" t="s">
        <v>1</v>
      </c>
      <c r="L138" s="146"/>
      <c r="M138" s="147" t="s">
        <v>1</v>
      </c>
      <c r="N138" s="148" t="s">
        <v>36</v>
      </c>
      <c r="O138" s="136">
        <v>0</v>
      </c>
      <c r="P138" s="136">
        <f t="shared" si="1"/>
        <v>0</v>
      </c>
      <c r="Q138" s="136">
        <v>1.9E-3</v>
      </c>
      <c r="R138" s="136">
        <f t="shared" si="2"/>
        <v>14.633765799999999</v>
      </c>
      <c r="S138" s="136">
        <v>0</v>
      </c>
      <c r="T138" s="137">
        <f t="shared" si="3"/>
        <v>0</v>
      </c>
      <c r="AR138" s="138" t="s">
        <v>223</v>
      </c>
      <c r="AT138" s="138" t="s">
        <v>220</v>
      </c>
      <c r="AU138" s="138" t="s">
        <v>126</v>
      </c>
      <c r="AY138" s="13" t="s">
        <v>117</v>
      </c>
      <c r="BE138" s="139">
        <f t="shared" si="4"/>
        <v>0</v>
      </c>
      <c r="BF138" s="139">
        <f t="shared" si="5"/>
        <v>0</v>
      </c>
      <c r="BG138" s="139">
        <f t="shared" si="6"/>
        <v>0</v>
      </c>
      <c r="BH138" s="139">
        <f t="shared" si="7"/>
        <v>0</v>
      </c>
      <c r="BI138" s="139">
        <f t="shared" si="8"/>
        <v>0</v>
      </c>
      <c r="BJ138" s="13" t="s">
        <v>126</v>
      </c>
      <c r="BK138" s="139">
        <f t="shared" si="9"/>
        <v>0</v>
      </c>
      <c r="BL138" s="13" t="s">
        <v>184</v>
      </c>
      <c r="BM138" s="138" t="s">
        <v>273</v>
      </c>
    </row>
    <row r="139" spans="2:65" s="1" customFormat="1" ht="16.5" customHeight="1">
      <c r="B139" s="127"/>
      <c r="C139" s="140" t="s">
        <v>167</v>
      </c>
      <c r="D139" s="140" t="s">
        <v>220</v>
      </c>
      <c r="E139" s="141" t="s">
        <v>274</v>
      </c>
      <c r="F139" s="142" t="s">
        <v>275</v>
      </c>
      <c r="G139" s="143" t="s">
        <v>276</v>
      </c>
      <c r="H139" s="144">
        <v>40184.256000000001</v>
      </c>
      <c r="I139" s="145"/>
      <c r="J139" s="145">
        <f t="shared" si="0"/>
        <v>0</v>
      </c>
      <c r="K139" s="142" t="s">
        <v>129</v>
      </c>
      <c r="L139" s="146"/>
      <c r="M139" s="147" t="s">
        <v>1</v>
      </c>
      <c r="N139" s="148" t="s">
        <v>36</v>
      </c>
      <c r="O139" s="136">
        <v>0</v>
      </c>
      <c r="P139" s="136">
        <f t="shared" si="1"/>
        <v>0</v>
      </c>
      <c r="Q139" s="136">
        <v>8.0000000000000007E-5</v>
      </c>
      <c r="R139" s="136">
        <f t="shared" si="2"/>
        <v>3.2147404800000006</v>
      </c>
      <c r="S139" s="136">
        <v>0</v>
      </c>
      <c r="T139" s="137">
        <f t="shared" si="3"/>
        <v>0</v>
      </c>
      <c r="AR139" s="138" t="s">
        <v>223</v>
      </c>
      <c r="AT139" s="138" t="s">
        <v>220</v>
      </c>
      <c r="AU139" s="138" t="s">
        <v>126</v>
      </c>
      <c r="AY139" s="13" t="s">
        <v>117</v>
      </c>
      <c r="BE139" s="139">
        <f t="shared" si="4"/>
        <v>0</v>
      </c>
      <c r="BF139" s="139">
        <f t="shared" si="5"/>
        <v>0</v>
      </c>
      <c r="BG139" s="139">
        <f t="shared" si="6"/>
        <v>0</v>
      </c>
      <c r="BH139" s="139">
        <f t="shared" si="7"/>
        <v>0</v>
      </c>
      <c r="BI139" s="139">
        <f t="shared" si="8"/>
        <v>0</v>
      </c>
      <c r="BJ139" s="13" t="s">
        <v>126</v>
      </c>
      <c r="BK139" s="139">
        <f t="shared" si="9"/>
        <v>0</v>
      </c>
      <c r="BL139" s="13" t="s">
        <v>184</v>
      </c>
      <c r="BM139" s="138" t="s">
        <v>277</v>
      </c>
    </row>
    <row r="140" spans="2:65" s="1" customFormat="1" ht="24" customHeight="1">
      <c r="B140" s="127"/>
      <c r="C140" s="128" t="s">
        <v>171</v>
      </c>
      <c r="D140" s="128" t="s">
        <v>120</v>
      </c>
      <c r="E140" s="129" t="s">
        <v>278</v>
      </c>
      <c r="F140" s="130" t="s">
        <v>279</v>
      </c>
      <c r="G140" s="131" t="s">
        <v>123</v>
      </c>
      <c r="H140" s="132">
        <v>6697.3760000000002</v>
      </c>
      <c r="I140" s="133"/>
      <c r="J140" s="133">
        <f t="shared" si="0"/>
        <v>0</v>
      </c>
      <c r="K140" s="130" t="s">
        <v>1</v>
      </c>
      <c r="L140" s="25"/>
      <c r="M140" s="134" t="s">
        <v>1</v>
      </c>
      <c r="N140" s="135" t="s">
        <v>36</v>
      </c>
      <c r="O140" s="136">
        <v>2.8000000000000001E-2</v>
      </c>
      <c r="P140" s="136">
        <f t="shared" si="1"/>
        <v>187.52652800000001</v>
      </c>
      <c r="Q140" s="136">
        <v>0</v>
      </c>
      <c r="R140" s="136">
        <f t="shared" si="2"/>
        <v>0</v>
      </c>
      <c r="S140" s="136">
        <v>0</v>
      </c>
      <c r="T140" s="137">
        <f t="shared" si="3"/>
        <v>0</v>
      </c>
      <c r="AR140" s="138" t="s">
        <v>184</v>
      </c>
      <c r="AT140" s="138" t="s">
        <v>120</v>
      </c>
      <c r="AU140" s="138" t="s">
        <v>126</v>
      </c>
      <c r="AY140" s="13" t="s">
        <v>117</v>
      </c>
      <c r="BE140" s="139">
        <f t="shared" si="4"/>
        <v>0</v>
      </c>
      <c r="BF140" s="139">
        <f t="shared" si="5"/>
        <v>0</v>
      </c>
      <c r="BG140" s="139">
        <f t="shared" si="6"/>
        <v>0</v>
      </c>
      <c r="BH140" s="139">
        <f t="shared" si="7"/>
        <v>0</v>
      </c>
      <c r="BI140" s="139">
        <f t="shared" si="8"/>
        <v>0</v>
      </c>
      <c r="BJ140" s="13" t="s">
        <v>126</v>
      </c>
      <c r="BK140" s="139">
        <f t="shared" si="9"/>
        <v>0</v>
      </c>
      <c r="BL140" s="13" t="s">
        <v>184</v>
      </c>
      <c r="BM140" s="138" t="s">
        <v>280</v>
      </c>
    </row>
    <row r="141" spans="2:65" s="1" customFormat="1" ht="16.5" customHeight="1">
      <c r="B141" s="127"/>
      <c r="C141" s="140" t="s">
        <v>175</v>
      </c>
      <c r="D141" s="140" t="s">
        <v>220</v>
      </c>
      <c r="E141" s="141" t="s">
        <v>281</v>
      </c>
      <c r="F141" s="142" t="s">
        <v>282</v>
      </c>
      <c r="G141" s="143" t="s">
        <v>123</v>
      </c>
      <c r="H141" s="144">
        <v>7367.1139999999996</v>
      </c>
      <c r="I141" s="145"/>
      <c r="J141" s="145">
        <f t="shared" si="0"/>
        <v>0</v>
      </c>
      <c r="K141" s="142" t="s">
        <v>1</v>
      </c>
      <c r="L141" s="146"/>
      <c r="M141" s="147" t="s">
        <v>1</v>
      </c>
      <c r="N141" s="148" t="s">
        <v>36</v>
      </c>
      <c r="O141" s="136">
        <v>0</v>
      </c>
      <c r="P141" s="136">
        <f t="shared" si="1"/>
        <v>0</v>
      </c>
      <c r="Q141" s="136">
        <v>4.0000000000000002E-4</v>
      </c>
      <c r="R141" s="136">
        <f t="shared" si="2"/>
        <v>2.9468456000000001</v>
      </c>
      <c r="S141" s="136">
        <v>0</v>
      </c>
      <c r="T141" s="137">
        <f t="shared" si="3"/>
        <v>0</v>
      </c>
      <c r="AR141" s="138" t="s">
        <v>223</v>
      </c>
      <c r="AT141" s="138" t="s">
        <v>220</v>
      </c>
      <c r="AU141" s="138" t="s">
        <v>126</v>
      </c>
      <c r="AY141" s="13" t="s">
        <v>117</v>
      </c>
      <c r="BE141" s="139">
        <f t="shared" si="4"/>
        <v>0</v>
      </c>
      <c r="BF141" s="139">
        <f t="shared" si="5"/>
        <v>0</v>
      </c>
      <c r="BG141" s="139">
        <f t="shared" si="6"/>
        <v>0</v>
      </c>
      <c r="BH141" s="139">
        <f t="shared" si="7"/>
        <v>0</v>
      </c>
      <c r="BI141" s="139">
        <f t="shared" si="8"/>
        <v>0</v>
      </c>
      <c r="BJ141" s="13" t="s">
        <v>126</v>
      </c>
      <c r="BK141" s="139">
        <f t="shared" si="9"/>
        <v>0</v>
      </c>
      <c r="BL141" s="13" t="s">
        <v>184</v>
      </c>
      <c r="BM141" s="138" t="s">
        <v>283</v>
      </c>
    </row>
    <row r="142" spans="2:65" s="1" customFormat="1" ht="24" customHeight="1">
      <c r="B142" s="127"/>
      <c r="C142" s="128" t="s">
        <v>180</v>
      </c>
      <c r="D142" s="128" t="s">
        <v>120</v>
      </c>
      <c r="E142" s="129" t="s">
        <v>284</v>
      </c>
      <c r="F142" s="130" t="s">
        <v>285</v>
      </c>
      <c r="G142" s="131" t="s">
        <v>286</v>
      </c>
      <c r="H142" s="132">
        <v>1945.2670000000001</v>
      </c>
      <c r="I142" s="133"/>
      <c r="J142" s="133">
        <f t="shared" si="0"/>
        <v>0</v>
      </c>
      <c r="K142" s="130" t="s">
        <v>129</v>
      </c>
      <c r="L142" s="25"/>
      <c r="M142" s="134" t="s">
        <v>1</v>
      </c>
      <c r="N142" s="135" t="s">
        <v>36</v>
      </c>
      <c r="O142" s="136">
        <v>0</v>
      </c>
      <c r="P142" s="136">
        <f t="shared" si="1"/>
        <v>0</v>
      </c>
      <c r="Q142" s="136">
        <v>0</v>
      </c>
      <c r="R142" s="136">
        <f t="shared" si="2"/>
        <v>0</v>
      </c>
      <c r="S142" s="136">
        <v>0</v>
      </c>
      <c r="T142" s="137">
        <f t="shared" si="3"/>
        <v>0</v>
      </c>
      <c r="AR142" s="138" t="s">
        <v>184</v>
      </c>
      <c r="AT142" s="138" t="s">
        <v>120</v>
      </c>
      <c r="AU142" s="138" t="s">
        <v>126</v>
      </c>
      <c r="AY142" s="13" t="s">
        <v>117</v>
      </c>
      <c r="BE142" s="139">
        <f t="shared" si="4"/>
        <v>0</v>
      </c>
      <c r="BF142" s="139">
        <f t="shared" si="5"/>
        <v>0</v>
      </c>
      <c r="BG142" s="139">
        <f t="shared" si="6"/>
        <v>0</v>
      </c>
      <c r="BH142" s="139">
        <f t="shared" si="7"/>
        <v>0</v>
      </c>
      <c r="BI142" s="139">
        <f t="shared" si="8"/>
        <v>0</v>
      </c>
      <c r="BJ142" s="13" t="s">
        <v>126</v>
      </c>
      <c r="BK142" s="139">
        <f t="shared" si="9"/>
        <v>0</v>
      </c>
      <c r="BL142" s="13" t="s">
        <v>184</v>
      </c>
      <c r="BM142" s="138" t="s">
        <v>287</v>
      </c>
    </row>
    <row r="143" spans="2:65" s="11" customFormat="1" ht="22.9" customHeight="1">
      <c r="B143" s="115"/>
      <c r="D143" s="116" t="s">
        <v>69</v>
      </c>
      <c r="E143" s="125" t="s">
        <v>288</v>
      </c>
      <c r="F143" s="125" t="s">
        <v>289</v>
      </c>
      <c r="J143" s="126">
        <f>BK143</f>
        <v>0</v>
      </c>
      <c r="L143" s="115"/>
      <c r="M143" s="119"/>
      <c r="N143" s="120"/>
      <c r="O143" s="120"/>
      <c r="P143" s="121">
        <f>SUM(P144:P147)</f>
        <v>1928.844288</v>
      </c>
      <c r="Q143" s="120"/>
      <c r="R143" s="121">
        <f>SUM(R144:R147)</f>
        <v>131.18149842</v>
      </c>
      <c r="S143" s="120"/>
      <c r="T143" s="122">
        <f>SUM(T144:T147)</f>
        <v>0</v>
      </c>
      <c r="AR143" s="116" t="s">
        <v>126</v>
      </c>
      <c r="AT143" s="123" t="s">
        <v>69</v>
      </c>
      <c r="AU143" s="123" t="s">
        <v>78</v>
      </c>
      <c r="AY143" s="116" t="s">
        <v>117</v>
      </c>
      <c r="BK143" s="124">
        <f>SUM(BK144:BK147)</f>
        <v>0</v>
      </c>
    </row>
    <row r="144" spans="2:65" s="1" customFormat="1" ht="24" customHeight="1">
      <c r="B144" s="127"/>
      <c r="C144" s="128" t="s">
        <v>184</v>
      </c>
      <c r="D144" s="128" t="s">
        <v>120</v>
      </c>
      <c r="E144" s="129" t="s">
        <v>290</v>
      </c>
      <c r="F144" s="130" t="s">
        <v>291</v>
      </c>
      <c r="G144" s="131" t="s">
        <v>123</v>
      </c>
      <c r="H144" s="132">
        <v>6697.3760000000002</v>
      </c>
      <c r="I144" s="133"/>
      <c r="J144" s="133">
        <f>ROUND(I144*H144,2)</f>
        <v>0</v>
      </c>
      <c r="K144" s="130" t="s">
        <v>129</v>
      </c>
      <c r="L144" s="25"/>
      <c r="M144" s="134" t="s">
        <v>1</v>
      </c>
      <c r="N144" s="135" t="s">
        <v>36</v>
      </c>
      <c r="O144" s="136">
        <v>0.28799999999999998</v>
      </c>
      <c r="P144" s="136">
        <f>O144*H144</f>
        <v>1928.844288</v>
      </c>
      <c r="Q144" s="136">
        <v>1.2E-4</v>
      </c>
      <c r="R144" s="136">
        <f>Q144*H144</f>
        <v>0.80368512000000003</v>
      </c>
      <c r="S144" s="136">
        <v>0</v>
      </c>
      <c r="T144" s="137">
        <f>S144*H144</f>
        <v>0</v>
      </c>
      <c r="AR144" s="138" t="s">
        <v>184</v>
      </c>
      <c r="AT144" s="138" t="s">
        <v>120</v>
      </c>
      <c r="AU144" s="138" t="s">
        <v>126</v>
      </c>
      <c r="AY144" s="13" t="s">
        <v>117</v>
      </c>
      <c r="BE144" s="139">
        <f>IF(N144="základná",J144,0)</f>
        <v>0</v>
      </c>
      <c r="BF144" s="139">
        <f>IF(N144="znížená",J144,0)</f>
        <v>0</v>
      </c>
      <c r="BG144" s="139">
        <f>IF(N144="zákl. prenesená",J144,0)</f>
        <v>0</v>
      </c>
      <c r="BH144" s="139">
        <f>IF(N144="zníž. prenesená",J144,0)</f>
        <v>0</v>
      </c>
      <c r="BI144" s="139">
        <f>IF(N144="nulová",J144,0)</f>
        <v>0</v>
      </c>
      <c r="BJ144" s="13" t="s">
        <v>126</v>
      </c>
      <c r="BK144" s="139">
        <f>ROUND(I144*H144,2)</f>
        <v>0</v>
      </c>
      <c r="BL144" s="13" t="s">
        <v>184</v>
      </c>
      <c r="BM144" s="138" t="s">
        <v>292</v>
      </c>
    </row>
    <row r="145" spans="2:65" s="1" customFormat="1" ht="24" customHeight="1">
      <c r="B145" s="127"/>
      <c r="C145" s="140" t="s">
        <v>188</v>
      </c>
      <c r="D145" s="140" t="s">
        <v>220</v>
      </c>
      <c r="E145" s="141" t="s">
        <v>293</v>
      </c>
      <c r="F145" s="142" t="s">
        <v>294</v>
      </c>
      <c r="G145" s="143" t="s">
        <v>123</v>
      </c>
      <c r="H145" s="144">
        <v>6898.2969999999996</v>
      </c>
      <c r="I145" s="145"/>
      <c r="J145" s="145">
        <f>ROUND(I145*H145,2)</f>
        <v>0</v>
      </c>
      <c r="K145" s="142" t="s">
        <v>129</v>
      </c>
      <c r="L145" s="146"/>
      <c r="M145" s="147" t="s">
        <v>1</v>
      </c>
      <c r="N145" s="148" t="s">
        <v>36</v>
      </c>
      <c r="O145" s="136">
        <v>0</v>
      </c>
      <c r="P145" s="136">
        <f>O145*H145</f>
        <v>0</v>
      </c>
      <c r="Q145" s="136">
        <v>8.0999999999999996E-3</v>
      </c>
      <c r="R145" s="136">
        <f>Q145*H145</f>
        <v>55.876205699999993</v>
      </c>
      <c r="S145" s="136">
        <v>0</v>
      </c>
      <c r="T145" s="137">
        <f>S145*H145</f>
        <v>0</v>
      </c>
      <c r="AR145" s="138" t="s">
        <v>223</v>
      </c>
      <c r="AT145" s="138" t="s">
        <v>220</v>
      </c>
      <c r="AU145" s="138" t="s">
        <v>126</v>
      </c>
      <c r="AY145" s="13" t="s">
        <v>117</v>
      </c>
      <c r="BE145" s="139">
        <f>IF(N145="základná",J145,0)</f>
        <v>0</v>
      </c>
      <c r="BF145" s="139">
        <f>IF(N145="znížená",J145,0)</f>
        <v>0</v>
      </c>
      <c r="BG145" s="139">
        <f>IF(N145="zákl. prenesená",J145,0)</f>
        <v>0</v>
      </c>
      <c r="BH145" s="139">
        <f>IF(N145="zníž. prenesená",J145,0)</f>
        <v>0</v>
      </c>
      <c r="BI145" s="139">
        <f>IF(N145="nulová",J145,0)</f>
        <v>0</v>
      </c>
      <c r="BJ145" s="13" t="s">
        <v>126</v>
      </c>
      <c r="BK145" s="139">
        <f>ROUND(I145*H145,2)</f>
        <v>0</v>
      </c>
      <c r="BL145" s="13" t="s">
        <v>184</v>
      </c>
      <c r="BM145" s="138" t="s">
        <v>295</v>
      </c>
    </row>
    <row r="146" spans="2:65" s="1" customFormat="1" ht="24" customHeight="1">
      <c r="B146" s="127"/>
      <c r="C146" s="140" t="s">
        <v>192</v>
      </c>
      <c r="D146" s="140" t="s">
        <v>220</v>
      </c>
      <c r="E146" s="141" t="s">
        <v>296</v>
      </c>
      <c r="F146" s="142" t="s">
        <v>297</v>
      </c>
      <c r="G146" s="143" t="s">
        <v>123</v>
      </c>
      <c r="H146" s="144">
        <v>6898.2969999999996</v>
      </c>
      <c r="I146" s="145"/>
      <c r="J146" s="145">
        <f>ROUND(I146*H146,2)</f>
        <v>0</v>
      </c>
      <c r="K146" s="142" t="s">
        <v>129</v>
      </c>
      <c r="L146" s="146"/>
      <c r="M146" s="147" t="s">
        <v>1</v>
      </c>
      <c r="N146" s="148" t="s">
        <v>36</v>
      </c>
      <c r="O146" s="136">
        <v>0</v>
      </c>
      <c r="P146" s="136">
        <f>O146*H146</f>
        <v>0</v>
      </c>
      <c r="Q146" s="136">
        <v>1.0800000000000001E-2</v>
      </c>
      <c r="R146" s="136">
        <f>Q146*H146</f>
        <v>74.5016076</v>
      </c>
      <c r="S146" s="136">
        <v>0</v>
      </c>
      <c r="T146" s="137">
        <f>S146*H146</f>
        <v>0</v>
      </c>
      <c r="AR146" s="138" t="s">
        <v>223</v>
      </c>
      <c r="AT146" s="138" t="s">
        <v>220</v>
      </c>
      <c r="AU146" s="138" t="s">
        <v>126</v>
      </c>
      <c r="AY146" s="13" t="s">
        <v>117</v>
      </c>
      <c r="BE146" s="139">
        <f>IF(N146="základná",J146,0)</f>
        <v>0</v>
      </c>
      <c r="BF146" s="139">
        <f>IF(N146="znížená",J146,0)</f>
        <v>0</v>
      </c>
      <c r="BG146" s="139">
        <f>IF(N146="zákl. prenesená",J146,0)</f>
        <v>0</v>
      </c>
      <c r="BH146" s="139">
        <f>IF(N146="zníž. prenesená",J146,0)</f>
        <v>0</v>
      </c>
      <c r="BI146" s="139">
        <f>IF(N146="nulová",J146,0)</f>
        <v>0</v>
      </c>
      <c r="BJ146" s="13" t="s">
        <v>126</v>
      </c>
      <c r="BK146" s="139">
        <f>ROUND(I146*H146,2)</f>
        <v>0</v>
      </c>
      <c r="BL146" s="13" t="s">
        <v>184</v>
      </c>
      <c r="BM146" s="138" t="s">
        <v>298</v>
      </c>
    </row>
    <row r="147" spans="2:65" s="1" customFormat="1" ht="24" customHeight="1">
      <c r="B147" s="127"/>
      <c r="C147" s="128" t="s">
        <v>197</v>
      </c>
      <c r="D147" s="128" t="s">
        <v>120</v>
      </c>
      <c r="E147" s="129" t="s">
        <v>299</v>
      </c>
      <c r="F147" s="130" t="s">
        <v>300</v>
      </c>
      <c r="G147" s="131" t="s">
        <v>286</v>
      </c>
      <c r="H147" s="132">
        <v>2267.4299999999998</v>
      </c>
      <c r="I147" s="133"/>
      <c r="J147" s="133">
        <f>ROUND(I147*H147,2)</f>
        <v>0</v>
      </c>
      <c r="K147" s="130" t="s">
        <v>129</v>
      </c>
      <c r="L147" s="25"/>
      <c r="M147" s="134" t="s">
        <v>1</v>
      </c>
      <c r="N147" s="135" t="s">
        <v>36</v>
      </c>
      <c r="O147" s="136">
        <v>0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184</v>
      </c>
      <c r="AT147" s="138" t="s">
        <v>120</v>
      </c>
      <c r="AU147" s="138" t="s">
        <v>126</v>
      </c>
      <c r="AY147" s="13" t="s">
        <v>117</v>
      </c>
      <c r="BE147" s="139">
        <f>IF(N147="základná",J147,0)</f>
        <v>0</v>
      </c>
      <c r="BF147" s="139">
        <f>IF(N147="znížená",J147,0)</f>
        <v>0</v>
      </c>
      <c r="BG147" s="139">
        <f>IF(N147="zákl. prenesená",J147,0)</f>
        <v>0</v>
      </c>
      <c r="BH147" s="139">
        <f>IF(N147="zníž. prenesená",J147,0)</f>
        <v>0</v>
      </c>
      <c r="BI147" s="139">
        <f>IF(N147="nulová",J147,0)</f>
        <v>0</v>
      </c>
      <c r="BJ147" s="13" t="s">
        <v>126</v>
      </c>
      <c r="BK147" s="139">
        <f>ROUND(I147*H147,2)</f>
        <v>0</v>
      </c>
      <c r="BL147" s="13" t="s">
        <v>184</v>
      </c>
      <c r="BM147" s="138" t="s">
        <v>301</v>
      </c>
    </row>
    <row r="148" spans="2:65" s="11" customFormat="1" ht="22.9" customHeight="1">
      <c r="B148" s="115"/>
      <c r="D148" s="116" t="s">
        <v>69</v>
      </c>
      <c r="E148" s="125" t="s">
        <v>302</v>
      </c>
      <c r="F148" s="125" t="s">
        <v>303</v>
      </c>
      <c r="J148" s="126">
        <f>BK148</f>
        <v>0</v>
      </c>
      <c r="L148" s="115"/>
      <c r="M148" s="119"/>
      <c r="N148" s="120"/>
      <c r="O148" s="120"/>
      <c r="P148" s="121">
        <f>SUM(P149:P150)</f>
        <v>208.60847999999999</v>
      </c>
      <c r="Q148" s="120"/>
      <c r="R148" s="121">
        <f>SUM(R149:R150)</f>
        <v>9.9571917999999986</v>
      </c>
      <c r="S148" s="120"/>
      <c r="T148" s="122">
        <f>SUM(T149:T150)</f>
        <v>0</v>
      </c>
      <c r="AR148" s="116" t="s">
        <v>126</v>
      </c>
      <c r="AT148" s="123" t="s">
        <v>69</v>
      </c>
      <c r="AU148" s="123" t="s">
        <v>78</v>
      </c>
      <c r="AY148" s="116" t="s">
        <v>117</v>
      </c>
      <c r="BK148" s="124">
        <f>SUM(BK149:BK150)</f>
        <v>0</v>
      </c>
    </row>
    <row r="149" spans="2:65" s="1" customFormat="1" ht="24" customHeight="1">
      <c r="B149" s="127"/>
      <c r="C149" s="128" t="s">
        <v>7</v>
      </c>
      <c r="D149" s="128" t="s">
        <v>120</v>
      </c>
      <c r="E149" s="129" t="s">
        <v>304</v>
      </c>
      <c r="F149" s="130" t="s">
        <v>305</v>
      </c>
      <c r="G149" s="131" t="s">
        <v>123</v>
      </c>
      <c r="H149" s="132">
        <v>965.78</v>
      </c>
      <c r="I149" s="133"/>
      <c r="J149" s="133">
        <f>ROUND(I149*H149,2)</f>
        <v>0</v>
      </c>
      <c r="K149" s="130" t="s">
        <v>129</v>
      </c>
      <c r="L149" s="25"/>
      <c r="M149" s="134" t="s">
        <v>1</v>
      </c>
      <c r="N149" s="135" t="s">
        <v>36</v>
      </c>
      <c r="O149" s="136">
        <v>0.216</v>
      </c>
      <c r="P149" s="136">
        <f>O149*H149</f>
        <v>208.60847999999999</v>
      </c>
      <c r="Q149" s="136">
        <v>1.031E-2</v>
      </c>
      <c r="R149" s="136">
        <f>Q149*H149</f>
        <v>9.9571917999999986</v>
      </c>
      <c r="S149" s="136">
        <v>0</v>
      </c>
      <c r="T149" s="137">
        <f>S149*H149</f>
        <v>0</v>
      </c>
      <c r="AR149" s="138" t="s">
        <v>184</v>
      </c>
      <c r="AT149" s="138" t="s">
        <v>120</v>
      </c>
      <c r="AU149" s="138" t="s">
        <v>126</v>
      </c>
      <c r="AY149" s="13" t="s">
        <v>117</v>
      </c>
      <c r="BE149" s="139">
        <f>IF(N149="základná",J149,0)</f>
        <v>0</v>
      </c>
      <c r="BF149" s="139">
        <f>IF(N149="znížená",J149,0)</f>
        <v>0</v>
      </c>
      <c r="BG149" s="139">
        <f>IF(N149="zákl. prenesená",J149,0)</f>
        <v>0</v>
      </c>
      <c r="BH149" s="139">
        <f>IF(N149="zníž. prenesená",J149,0)</f>
        <v>0</v>
      </c>
      <c r="BI149" s="139">
        <f>IF(N149="nulová",J149,0)</f>
        <v>0</v>
      </c>
      <c r="BJ149" s="13" t="s">
        <v>126</v>
      </c>
      <c r="BK149" s="139">
        <f>ROUND(I149*H149,2)</f>
        <v>0</v>
      </c>
      <c r="BL149" s="13" t="s">
        <v>184</v>
      </c>
      <c r="BM149" s="138" t="s">
        <v>306</v>
      </c>
    </row>
    <row r="150" spans="2:65" s="1" customFormat="1" ht="24" customHeight="1">
      <c r="B150" s="127"/>
      <c r="C150" s="128" t="s">
        <v>206</v>
      </c>
      <c r="D150" s="128" t="s">
        <v>120</v>
      </c>
      <c r="E150" s="129" t="s">
        <v>307</v>
      </c>
      <c r="F150" s="130" t="s">
        <v>308</v>
      </c>
      <c r="G150" s="131" t="s">
        <v>286</v>
      </c>
      <c r="H150" s="132">
        <v>153.173</v>
      </c>
      <c r="I150" s="133"/>
      <c r="J150" s="133">
        <f>ROUND(I150*H150,2)</f>
        <v>0</v>
      </c>
      <c r="K150" s="130" t="s">
        <v>1</v>
      </c>
      <c r="L150" s="25"/>
      <c r="M150" s="134" t="s">
        <v>1</v>
      </c>
      <c r="N150" s="135" t="s">
        <v>36</v>
      </c>
      <c r="O150" s="136">
        <v>0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184</v>
      </c>
      <c r="AT150" s="138" t="s">
        <v>120</v>
      </c>
      <c r="AU150" s="138" t="s">
        <v>126</v>
      </c>
      <c r="AY150" s="13" t="s">
        <v>117</v>
      </c>
      <c r="BE150" s="139">
        <f>IF(N150="základná",J150,0)</f>
        <v>0</v>
      </c>
      <c r="BF150" s="139">
        <f>IF(N150="znížená",J150,0)</f>
        <v>0</v>
      </c>
      <c r="BG150" s="139">
        <f>IF(N150="zákl. prenesená",J150,0)</f>
        <v>0</v>
      </c>
      <c r="BH150" s="139">
        <f>IF(N150="zníž. prenesená",J150,0)</f>
        <v>0</v>
      </c>
      <c r="BI150" s="139">
        <f>IF(N150="nulová",J150,0)</f>
        <v>0</v>
      </c>
      <c r="BJ150" s="13" t="s">
        <v>126</v>
      </c>
      <c r="BK150" s="139">
        <f>ROUND(I150*H150,2)</f>
        <v>0</v>
      </c>
      <c r="BL150" s="13" t="s">
        <v>184</v>
      </c>
      <c r="BM150" s="138" t="s">
        <v>309</v>
      </c>
    </row>
    <row r="151" spans="2:65" s="11" customFormat="1" ht="22.9" customHeight="1">
      <c r="B151" s="115"/>
      <c r="D151" s="116" t="s">
        <v>69</v>
      </c>
      <c r="E151" s="125" t="s">
        <v>310</v>
      </c>
      <c r="F151" s="125" t="s">
        <v>311</v>
      </c>
      <c r="J151" s="126">
        <f>BK151</f>
        <v>0</v>
      </c>
      <c r="L151" s="115"/>
      <c r="M151" s="119"/>
      <c r="N151" s="120"/>
      <c r="O151" s="120"/>
      <c r="P151" s="121">
        <f>SUM(P152:P155)</f>
        <v>1692.45082</v>
      </c>
      <c r="Q151" s="120"/>
      <c r="R151" s="121">
        <f>SUM(R152:R155)</f>
        <v>10.565862399999999</v>
      </c>
      <c r="S151" s="120"/>
      <c r="T151" s="122">
        <f>SUM(T152:T155)</f>
        <v>3.7196038000000002</v>
      </c>
      <c r="AR151" s="116" t="s">
        <v>126</v>
      </c>
      <c r="AT151" s="123" t="s">
        <v>69</v>
      </c>
      <c r="AU151" s="123" t="s">
        <v>78</v>
      </c>
      <c r="AY151" s="116" t="s">
        <v>117</v>
      </c>
      <c r="BK151" s="124">
        <f>SUM(BK152:BK155)</f>
        <v>0</v>
      </c>
    </row>
    <row r="152" spans="2:65" s="1" customFormat="1" ht="24" customHeight="1">
      <c r="B152" s="127"/>
      <c r="C152" s="128" t="s">
        <v>215</v>
      </c>
      <c r="D152" s="128" t="s">
        <v>120</v>
      </c>
      <c r="E152" s="129" t="s">
        <v>312</v>
      </c>
      <c r="F152" s="130" t="s">
        <v>313</v>
      </c>
      <c r="G152" s="131" t="s">
        <v>178</v>
      </c>
      <c r="H152" s="132">
        <v>1103.74</v>
      </c>
      <c r="I152" s="133"/>
      <c r="J152" s="133">
        <f>ROUND(I152*H152,2)</f>
        <v>0</v>
      </c>
      <c r="K152" s="130" t="s">
        <v>129</v>
      </c>
      <c r="L152" s="25"/>
      <c r="M152" s="134" t="s">
        <v>1</v>
      </c>
      <c r="N152" s="135" t="s">
        <v>36</v>
      </c>
      <c r="O152" s="136">
        <v>9.5000000000000001E-2</v>
      </c>
      <c r="P152" s="136">
        <f>O152*H152</f>
        <v>104.8553</v>
      </c>
      <c r="Q152" s="136">
        <v>0</v>
      </c>
      <c r="R152" s="136">
        <f>Q152*H152</f>
        <v>0</v>
      </c>
      <c r="S152" s="136">
        <v>3.3700000000000002E-3</v>
      </c>
      <c r="T152" s="137">
        <f>S152*H152</f>
        <v>3.7196038000000002</v>
      </c>
      <c r="AR152" s="138" t="s">
        <v>184</v>
      </c>
      <c r="AT152" s="138" t="s">
        <v>120</v>
      </c>
      <c r="AU152" s="138" t="s">
        <v>126</v>
      </c>
      <c r="AY152" s="13" t="s">
        <v>117</v>
      </c>
      <c r="BE152" s="139">
        <f>IF(N152="základná",J152,0)</f>
        <v>0</v>
      </c>
      <c r="BF152" s="139">
        <f>IF(N152="znížená",J152,0)</f>
        <v>0</v>
      </c>
      <c r="BG152" s="139">
        <f>IF(N152="zákl. prenesená",J152,0)</f>
        <v>0</v>
      </c>
      <c r="BH152" s="139">
        <f>IF(N152="zníž. prenesená",J152,0)</f>
        <v>0</v>
      </c>
      <c r="BI152" s="139">
        <f>IF(N152="nulová",J152,0)</f>
        <v>0</v>
      </c>
      <c r="BJ152" s="13" t="s">
        <v>126</v>
      </c>
      <c r="BK152" s="139">
        <f>ROUND(I152*H152,2)</f>
        <v>0</v>
      </c>
      <c r="BL152" s="13" t="s">
        <v>184</v>
      </c>
      <c r="BM152" s="138" t="s">
        <v>314</v>
      </c>
    </row>
    <row r="153" spans="2:65" s="1" customFormat="1" ht="24" customHeight="1">
      <c r="B153" s="127"/>
      <c r="C153" s="128" t="s">
        <v>219</v>
      </c>
      <c r="D153" s="128" t="s">
        <v>120</v>
      </c>
      <c r="E153" s="129" t="s">
        <v>315</v>
      </c>
      <c r="F153" s="130" t="s">
        <v>316</v>
      </c>
      <c r="G153" s="131" t="s">
        <v>178</v>
      </c>
      <c r="H153" s="132">
        <v>1103.74</v>
      </c>
      <c r="I153" s="133"/>
      <c r="J153" s="133">
        <f>ROUND(I153*H153,2)</f>
        <v>0</v>
      </c>
      <c r="K153" s="130" t="s">
        <v>129</v>
      </c>
      <c r="L153" s="25"/>
      <c r="M153" s="134" t="s">
        <v>1</v>
      </c>
      <c r="N153" s="135" t="s">
        <v>36</v>
      </c>
      <c r="O153" s="136">
        <v>1.169</v>
      </c>
      <c r="P153" s="136">
        <f>O153*H153</f>
        <v>1290.27206</v>
      </c>
      <c r="Q153" s="136">
        <v>7.7799999999999996E-3</v>
      </c>
      <c r="R153" s="136">
        <f>Q153*H153</f>
        <v>8.5870971999999988</v>
      </c>
      <c r="S153" s="136">
        <v>0</v>
      </c>
      <c r="T153" s="137">
        <f>S153*H153</f>
        <v>0</v>
      </c>
      <c r="AR153" s="138" t="s">
        <v>184</v>
      </c>
      <c r="AT153" s="138" t="s">
        <v>120</v>
      </c>
      <c r="AU153" s="138" t="s">
        <v>126</v>
      </c>
      <c r="AY153" s="13" t="s">
        <v>117</v>
      </c>
      <c r="BE153" s="139">
        <f>IF(N153="základná",J153,0)</f>
        <v>0</v>
      </c>
      <c r="BF153" s="139">
        <f>IF(N153="znížená",J153,0)</f>
        <v>0</v>
      </c>
      <c r="BG153" s="139">
        <f>IF(N153="zákl. prenesená",J153,0)</f>
        <v>0</v>
      </c>
      <c r="BH153" s="139">
        <f>IF(N153="zníž. prenesená",J153,0)</f>
        <v>0</v>
      </c>
      <c r="BI153" s="139">
        <f>IF(N153="nulová",J153,0)</f>
        <v>0</v>
      </c>
      <c r="BJ153" s="13" t="s">
        <v>126</v>
      </c>
      <c r="BK153" s="139">
        <f>ROUND(I153*H153,2)</f>
        <v>0</v>
      </c>
      <c r="BL153" s="13" t="s">
        <v>184</v>
      </c>
      <c r="BM153" s="138" t="s">
        <v>317</v>
      </c>
    </row>
    <row r="154" spans="2:65" s="1" customFormat="1" ht="24" customHeight="1">
      <c r="B154" s="127"/>
      <c r="C154" s="128" t="s">
        <v>225</v>
      </c>
      <c r="D154" s="128" t="s">
        <v>120</v>
      </c>
      <c r="E154" s="129" t="s">
        <v>318</v>
      </c>
      <c r="F154" s="130" t="s">
        <v>319</v>
      </c>
      <c r="G154" s="131" t="s">
        <v>178</v>
      </c>
      <c r="H154" s="132">
        <v>254.34</v>
      </c>
      <c r="I154" s="133"/>
      <c r="J154" s="133">
        <f>ROUND(I154*H154,2)</f>
        <v>0</v>
      </c>
      <c r="K154" s="130" t="s">
        <v>1</v>
      </c>
      <c r="L154" s="25"/>
      <c r="M154" s="134" t="s">
        <v>1</v>
      </c>
      <c r="N154" s="135" t="s">
        <v>36</v>
      </c>
      <c r="O154" s="136">
        <v>1.169</v>
      </c>
      <c r="P154" s="136">
        <f>O154*H154</f>
        <v>297.32346000000001</v>
      </c>
      <c r="Q154" s="136">
        <v>7.7799999999999996E-3</v>
      </c>
      <c r="R154" s="136">
        <f>Q154*H154</f>
        <v>1.9787652</v>
      </c>
      <c r="S154" s="136">
        <v>0</v>
      </c>
      <c r="T154" s="137">
        <f>S154*H154</f>
        <v>0</v>
      </c>
      <c r="AR154" s="138" t="s">
        <v>184</v>
      </c>
      <c r="AT154" s="138" t="s">
        <v>120</v>
      </c>
      <c r="AU154" s="138" t="s">
        <v>126</v>
      </c>
      <c r="AY154" s="13" t="s">
        <v>117</v>
      </c>
      <c r="BE154" s="139">
        <f>IF(N154="základná",J154,0)</f>
        <v>0</v>
      </c>
      <c r="BF154" s="139">
        <f>IF(N154="znížená",J154,0)</f>
        <v>0</v>
      </c>
      <c r="BG154" s="139">
        <f>IF(N154="zákl. prenesená",J154,0)</f>
        <v>0</v>
      </c>
      <c r="BH154" s="139">
        <f>IF(N154="zníž. prenesená",J154,0)</f>
        <v>0</v>
      </c>
      <c r="BI154" s="139">
        <f>IF(N154="nulová",J154,0)</f>
        <v>0</v>
      </c>
      <c r="BJ154" s="13" t="s">
        <v>126</v>
      </c>
      <c r="BK154" s="139">
        <f>ROUND(I154*H154,2)</f>
        <v>0</v>
      </c>
      <c r="BL154" s="13" t="s">
        <v>184</v>
      </c>
      <c r="BM154" s="138" t="s">
        <v>320</v>
      </c>
    </row>
    <row r="155" spans="2:65" s="1" customFormat="1" ht="24" customHeight="1">
      <c r="B155" s="127"/>
      <c r="C155" s="128" t="s">
        <v>229</v>
      </c>
      <c r="D155" s="128" t="s">
        <v>120</v>
      </c>
      <c r="E155" s="129" t="s">
        <v>321</v>
      </c>
      <c r="F155" s="130" t="s">
        <v>322</v>
      </c>
      <c r="G155" s="131" t="s">
        <v>286</v>
      </c>
      <c r="H155" s="132">
        <v>394.61599999999999</v>
      </c>
      <c r="I155" s="133"/>
      <c r="J155" s="133">
        <f>ROUND(I155*H155,2)</f>
        <v>0</v>
      </c>
      <c r="K155" s="130" t="s">
        <v>129</v>
      </c>
      <c r="L155" s="25"/>
      <c r="M155" s="153" t="s">
        <v>1</v>
      </c>
      <c r="N155" s="154" t="s">
        <v>36</v>
      </c>
      <c r="O155" s="151">
        <v>0</v>
      </c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AR155" s="138" t="s">
        <v>184</v>
      </c>
      <c r="AT155" s="138" t="s">
        <v>120</v>
      </c>
      <c r="AU155" s="138" t="s">
        <v>126</v>
      </c>
      <c r="AY155" s="13" t="s">
        <v>117</v>
      </c>
      <c r="BE155" s="139">
        <f>IF(N155="základná",J155,0)</f>
        <v>0</v>
      </c>
      <c r="BF155" s="139">
        <f>IF(N155="znížená",J155,0)</f>
        <v>0</v>
      </c>
      <c r="BG155" s="139">
        <f>IF(N155="zákl. prenesená",J155,0)</f>
        <v>0</v>
      </c>
      <c r="BH155" s="139">
        <f>IF(N155="zníž. prenesená",J155,0)</f>
        <v>0</v>
      </c>
      <c r="BI155" s="139">
        <f>IF(N155="nulová",J155,0)</f>
        <v>0</v>
      </c>
      <c r="BJ155" s="13" t="s">
        <v>126</v>
      </c>
      <c r="BK155" s="139">
        <f>ROUND(I155*H155,2)</f>
        <v>0</v>
      </c>
      <c r="BL155" s="13" t="s">
        <v>184</v>
      </c>
      <c r="BM155" s="138" t="s">
        <v>323</v>
      </c>
    </row>
    <row r="156" spans="2:65" s="1" customFormat="1" ht="6.95" customHeight="1"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25"/>
    </row>
  </sheetData>
  <autoFilter ref="C122:K155" xr:uid="{00000000-0009-0000-0000-000002000000}"/>
  <mergeCells count="9">
    <mergeCell ref="E113:H113"/>
    <mergeCell ref="E115:H115"/>
    <mergeCell ref="L2:V2"/>
    <mergeCell ref="E7:H7"/>
    <mergeCell ref="E9:H9"/>
    <mergeCell ref="E27:H27"/>
    <mergeCell ref="E85:H85"/>
    <mergeCell ref="E87:H87"/>
    <mergeCell ref="E18:G1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3"/>
  <sheetViews>
    <sheetView showGridLines="0" topLeftCell="A133" workbookViewId="0">
      <selection activeCell="I137" sqref="I137:I15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301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3" t="s">
        <v>85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89</v>
      </c>
      <c r="L4" s="16"/>
      <c r="M4" s="8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12</v>
      </c>
      <c r="L6" s="16"/>
    </row>
    <row r="7" spans="1:46" ht="16.5" customHeight="1">
      <c r="B7" s="16"/>
      <c r="E7" s="321" t="str">
        <f>'Rekapitulácia stavby'!K6</f>
        <v>Zníženie energetickej náročnosti objektov spoločnosti HERN, s.r.o. Námestovo - SO 201</v>
      </c>
      <c r="F7" s="322"/>
      <c r="G7" s="322"/>
      <c r="H7" s="322"/>
      <c r="L7" s="16"/>
    </row>
    <row r="8" spans="1:46" s="1" customFormat="1" ht="12" customHeight="1">
      <c r="B8" s="25"/>
      <c r="D8" s="22" t="s">
        <v>90</v>
      </c>
      <c r="L8" s="25"/>
    </row>
    <row r="9" spans="1:46" s="1" customFormat="1" ht="36.950000000000003" customHeight="1">
      <c r="B9" s="25"/>
      <c r="E9" s="315" t="s">
        <v>324</v>
      </c>
      <c r="F9" s="323"/>
      <c r="G9" s="323"/>
      <c r="H9" s="323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281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19</v>
      </c>
      <c r="I14" s="22" t="s">
        <v>20</v>
      </c>
      <c r="J14" s="20" t="s">
        <v>1</v>
      </c>
      <c r="L14" s="25"/>
    </row>
    <row r="15" spans="1:46" s="1" customFormat="1" ht="18" customHeight="1">
      <c r="B15" s="25"/>
      <c r="E15" s="20" t="s">
        <v>21</v>
      </c>
      <c r="I15" s="22" t="s">
        <v>22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82" t="s">
        <v>750</v>
      </c>
      <c r="L17" s="25"/>
    </row>
    <row r="18" spans="2:12" s="1" customFormat="1" ht="18" customHeight="1">
      <c r="B18" s="25"/>
      <c r="E18" s="324" t="s">
        <v>750</v>
      </c>
      <c r="F18" s="324"/>
      <c r="G18" s="324"/>
      <c r="I18" s="22" t="s">
        <v>22</v>
      </c>
      <c r="J18" s="282" t="s">
        <v>750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 t="s">
        <v>25</v>
      </c>
      <c r="I21" s="22" t="s">
        <v>22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20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302" t="s">
        <v>1</v>
      </c>
      <c r="F27" s="302"/>
      <c r="G27" s="302"/>
      <c r="H27" s="302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5"/>
      <c r="E29" s="45"/>
      <c r="F29" s="45"/>
      <c r="G29" s="45"/>
      <c r="H29" s="45"/>
      <c r="I29" s="45"/>
      <c r="J29" s="45"/>
      <c r="K29" s="45"/>
      <c r="L29" s="25"/>
    </row>
    <row r="30" spans="2:12" s="1" customFormat="1" ht="25.35" customHeight="1">
      <c r="B30" s="25"/>
      <c r="D30" s="83" t="s">
        <v>30</v>
      </c>
      <c r="J30" s="58">
        <f>ROUND(J119, 2)</f>
        <v>0</v>
      </c>
      <c r="L30" s="25"/>
    </row>
    <row r="31" spans="2:12" s="1" customFormat="1" ht="6.95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4" t="s">
        <v>34</v>
      </c>
      <c r="E33" s="22" t="s">
        <v>35</v>
      </c>
      <c r="F33" s="85">
        <f>ROUND((SUM(BE119:BE152)),  2)</f>
        <v>0</v>
      </c>
      <c r="I33" s="86">
        <v>0.2</v>
      </c>
      <c r="J33" s="85">
        <f>ROUND(((SUM(BE119:BE152))*I33),  2)</f>
        <v>0</v>
      </c>
      <c r="L33" s="25"/>
    </row>
    <row r="34" spans="2:12" s="1" customFormat="1" ht="14.45" customHeight="1">
      <c r="B34" s="25"/>
      <c r="E34" s="22" t="s">
        <v>36</v>
      </c>
      <c r="F34" s="85">
        <f>ROUND((SUM(BF119:BF152)),  2)</f>
        <v>0</v>
      </c>
      <c r="I34" s="86">
        <v>0.2</v>
      </c>
      <c r="J34" s="85">
        <f>ROUND(((SUM(BF119:BF152))*I34),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5">
        <f>ROUND((SUM(BG119:BG152)),  2)</f>
        <v>0</v>
      </c>
      <c r="I35" s="86">
        <v>0.2</v>
      </c>
      <c r="J35" s="85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5">
        <f>ROUND((SUM(BH119:BH152)),  2)</f>
        <v>0</v>
      </c>
      <c r="I36" s="86">
        <v>0.2</v>
      </c>
      <c r="J36" s="85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5">
        <f>ROUND((SUM(BI119:BI152)),  2)</f>
        <v>0</v>
      </c>
      <c r="I37" s="86">
        <v>0</v>
      </c>
      <c r="J37" s="85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40</v>
      </c>
      <c r="E39" s="49"/>
      <c r="F39" s="49"/>
      <c r="G39" s="89" t="s">
        <v>41</v>
      </c>
      <c r="H39" s="90" t="s">
        <v>42</v>
      </c>
      <c r="I39" s="49"/>
      <c r="J39" s="91">
        <f>SUM(J30:J37)</f>
        <v>0</v>
      </c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3" t="s">
        <v>46</v>
      </c>
      <c r="G61" s="36" t="s">
        <v>45</v>
      </c>
      <c r="H61" s="27"/>
      <c r="I61" s="27"/>
      <c r="J61" s="94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3" t="s">
        <v>46</v>
      </c>
      <c r="G76" s="36" t="s">
        <v>45</v>
      </c>
      <c r="H76" s="27"/>
      <c r="I76" s="27"/>
      <c r="J76" s="94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92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321" t="str">
        <f>E7</f>
        <v>Zníženie energetickej náročnosti objektov spoločnosti HERN, s.r.o. Námestovo - SO 201</v>
      </c>
      <c r="F85" s="322"/>
      <c r="G85" s="322"/>
      <c r="H85" s="32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315" t="str">
        <f>E9</f>
        <v>03 - Výmena výplní otvorov</v>
      </c>
      <c r="F87" s="323"/>
      <c r="G87" s="323"/>
      <c r="H87" s="323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Námestovo</v>
      </c>
      <c r="I89" s="22" t="s">
        <v>18</v>
      </c>
      <c r="J89" s="281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19</v>
      </c>
      <c r="F91" s="20" t="str">
        <f>E15</f>
        <v>HERN, s.r.o. Námestovo</v>
      </c>
      <c r="I91" s="22" t="s">
        <v>24</v>
      </c>
      <c r="J91" s="23" t="str">
        <f>E21</f>
        <v xml:space="preserve">Ing.Tibor Petrík </v>
      </c>
      <c r="L91" s="25"/>
    </row>
    <row r="92" spans="2:47" s="1" customFormat="1" ht="15.2" customHeight="1">
      <c r="B92" s="25"/>
      <c r="C92" s="22" t="s">
        <v>23</v>
      </c>
      <c r="F92" s="20" t="str">
        <f>IF(E18="","",E18)</f>
        <v>Vyplň údaj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5" t="s">
        <v>93</v>
      </c>
      <c r="D94" s="87"/>
      <c r="E94" s="87"/>
      <c r="F94" s="87"/>
      <c r="G94" s="87"/>
      <c r="H94" s="87"/>
      <c r="I94" s="87"/>
      <c r="J94" s="96" t="s">
        <v>94</v>
      </c>
      <c r="K94" s="87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7" t="s">
        <v>95</v>
      </c>
      <c r="J96" s="58">
        <f>J119</f>
        <v>0</v>
      </c>
      <c r="L96" s="25"/>
      <c r="AU96" s="13" t="s">
        <v>96</v>
      </c>
    </row>
    <row r="97" spans="2:12" s="8" customFormat="1" ht="24.95" customHeight="1">
      <c r="B97" s="98"/>
      <c r="D97" s="99" t="s">
        <v>101</v>
      </c>
      <c r="E97" s="100"/>
      <c r="F97" s="100"/>
      <c r="G97" s="100"/>
      <c r="H97" s="100"/>
      <c r="I97" s="100"/>
      <c r="J97" s="101">
        <f>J120</f>
        <v>0</v>
      </c>
      <c r="L97" s="98"/>
    </row>
    <row r="98" spans="2:12" s="9" customFormat="1" ht="19.899999999999999" customHeight="1">
      <c r="B98" s="102"/>
      <c r="D98" s="103" t="s">
        <v>325</v>
      </c>
      <c r="E98" s="104"/>
      <c r="F98" s="104"/>
      <c r="G98" s="104"/>
      <c r="H98" s="104"/>
      <c r="I98" s="104"/>
      <c r="J98" s="105">
        <f>J121</f>
        <v>0</v>
      </c>
      <c r="L98" s="102"/>
    </row>
    <row r="99" spans="2:12" s="9" customFormat="1" ht="19.899999999999999" customHeight="1">
      <c r="B99" s="102"/>
      <c r="D99" s="103" t="s">
        <v>102</v>
      </c>
      <c r="E99" s="104"/>
      <c r="F99" s="104"/>
      <c r="G99" s="104"/>
      <c r="H99" s="104"/>
      <c r="I99" s="104"/>
      <c r="J99" s="105">
        <f>J128</f>
        <v>0</v>
      </c>
      <c r="L99" s="102"/>
    </row>
    <row r="100" spans="2:12" s="1" customFormat="1" ht="21.75" customHeight="1">
      <c r="B100" s="25"/>
      <c r="L100" s="25"/>
    </row>
    <row r="101" spans="2:12" s="1" customFormat="1" ht="6.9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25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25"/>
    </row>
    <row r="106" spans="2:12" s="1" customFormat="1" ht="24.95" customHeight="1">
      <c r="B106" s="25"/>
      <c r="C106" s="17" t="s">
        <v>103</v>
      </c>
      <c r="L106" s="25"/>
    </row>
    <row r="107" spans="2:12" s="1" customFormat="1" ht="6.95" customHeight="1">
      <c r="B107" s="25"/>
      <c r="L107" s="25"/>
    </row>
    <row r="108" spans="2:12" s="1" customFormat="1" ht="12" customHeight="1">
      <c r="B108" s="25"/>
      <c r="C108" s="22" t="s">
        <v>12</v>
      </c>
      <c r="L108" s="25"/>
    </row>
    <row r="109" spans="2:12" s="1" customFormat="1" ht="16.5" customHeight="1">
      <c r="B109" s="25"/>
      <c r="E109" s="321" t="str">
        <f>E7</f>
        <v>Zníženie energetickej náročnosti objektov spoločnosti HERN, s.r.o. Námestovo - SO 201</v>
      </c>
      <c r="F109" s="322"/>
      <c r="G109" s="322"/>
      <c r="H109" s="322"/>
      <c r="L109" s="25"/>
    </row>
    <row r="110" spans="2:12" s="1" customFormat="1" ht="12" customHeight="1">
      <c r="B110" s="25"/>
      <c r="C110" s="22" t="s">
        <v>90</v>
      </c>
      <c r="L110" s="25"/>
    </row>
    <row r="111" spans="2:12" s="1" customFormat="1" ht="16.5" customHeight="1">
      <c r="B111" s="25"/>
      <c r="E111" s="315" t="str">
        <f>E9</f>
        <v>03 - Výmena výplní otvorov</v>
      </c>
      <c r="F111" s="323"/>
      <c r="G111" s="323"/>
      <c r="H111" s="323"/>
      <c r="L111" s="25"/>
    </row>
    <row r="112" spans="2:12" s="1" customFormat="1" ht="6.95" customHeight="1">
      <c r="B112" s="25"/>
      <c r="L112" s="25"/>
    </row>
    <row r="113" spans="2:65" s="1" customFormat="1" ht="12" customHeight="1">
      <c r="B113" s="25"/>
      <c r="C113" s="22" t="s">
        <v>16</v>
      </c>
      <c r="F113" s="20" t="str">
        <f>F12</f>
        <v>Námestovo</v>
      </c>
      <c r="I113" s="22" t="s">
        <v>18</v>
      </c>
      <c r="J113" s="281" t="str">
        <f>IF(J12="","",J12)</f>
        <v/>
      </c>
      <c r="L113" s="25"/>
    </row>
    <row r="114" spans="2:65" s="1" customFormat="1" ht="6.95" customHeight="1">
      <c r="B114" s="25"/>
      <c r="L114" s="25"/>
    </row>
    <row r="115" spans="2:65" s="1" customFormat="1" ht="15.2" customHeight="1">
      <c r="B115" s="25"/>
      <c r="C115" s="22" t="s">
        <v>19</v>
      </c>
      <c r="F115" s="20" t="str">
        <f>E15</f>
        <v>HERN, s.r.o. Námestovo</v>
      </c>
      <c r="I115" s="22" t="s">
        <v>24</v>
      </c>
      <c r="J115" s="23" t="str">
        <f>E21</f>
        <v xml:space="preserve">Ing.Tibor Petrík </v>
      </c>
      <c r="L115" s="25"/>
    </row>
    <row r="116" spans="2:65" s="1" customFormat="1" ht="15.2" customHeight="1">
      <c r="B116" s="25"/>
      <c r="C116" s="22" t="s">
        <v>23</v>
      </c>
      <c r="F116" s="20" t="str">
        <f>IF(E18="","",E18)</f>
        <v>Vyplň údaj</v>
      </c>
      <c r="I116" s="22" t="s">
        <v>27</v>
      </c>
      <c r="J116" s="23" t="str">
        <f>E24</f>
        <v xml:space="preserve"> </v>
      </c>
      <c r="L116" s="25"/>
    </row>
    <row r="117" spans="2:65" s="1" customFormat="1" ht="10.35" customHeight="1">
      <c r="B117" s="25"/>
      <c r="L117" s="25"/>
    </row>
    <row r="118" spans="2:65" s="10" customFormat="1" ht="29.25" customHeight="1">
      <c r="B118" s="106"/>
      <c r="C118" s="107" t="s">
        <v>104</v>
      </c>
      <c r="D118" s="108" t="s">
        <v>55</v>
      </c>
      <c r="E118" s="108" t="s">
        <v>51</v>
      </c>
      <c r="F118" s="108" t="s">
        <v>52</v>
      </c>
      <c r="G118" s="108" t="s">
        <v>105</v>
      </c>
      <c r="H118" s="108" t="s">
        <v>106</v>
      </c>
      <c r="I118" s="108" t="s">
        <v>107</v>
      </c>
      <c r="J118" s="109" t="s">
        <v>94</v>
      </c>
      <c r="K118" s="110" t="s">
        <v>108</v>
      </c>
      <c r="L118" s="106"/>
      <c r="M118" s="51" t="s">
        <v>1</v>
      </c>
      <c r="N118" s="52" t="s">
        <v>34</v>
      </c>
      <c r="O118" s="52" t="s">
        <v>109</v>
      </c>
      <c r="P118" s="52" t="s">
        <v>110</v>
      </c>
      <c r="Q118" s="52" t="s">
        <v>111</v>
      </c>
      <c r="R118" s="52" t="s">
        <v>112</v>
      </c>
      <c r="S118" s="52" t="s">
        <v>113</v>
      </c>
      <c r="T118" s="53" t="s">
        <v>114</v>
      </c>
    </row>
    <row r="119" spans="2:65" s="1" customFormat="1" ht="22.9" customHeight="1">
      <c r="B119" s="25"/>
      <c r="C119" s="56" t="s">
        <v>95</v>
      </c>
      <c r="J119" s="111">
        <f>BK119</f>
        <v>0</v>
      </c>
      <c r="L119" s="25"/>
      <c r="M119" s="54"/>
      <c r="N119" s="45"/>
      <c r="O119" s="45"/>
      <c r="P119" s="112">
        <f>P120</f>
        <v>1862.8495050000001</v>
      </c>
      <c r="Q119" s="45"/>
      <c r="R119" s="112">
        <f>R120</f>
        <v>15.049884100000003</v>
      </c>
      <c r="S119" s="45"/>
      <c r="T119" s="113">
        <f>T120</f>
        <v>0</v>
      </c>
      <c r="AT119" s="13" t="s">
        <v>69</v>
      </c>
      <c r="AU119" s="13" t="s">
        <v>96</v>
      </c>
      <c r="BK119" s="114">
        <f>BK120</f>
        <v>0</v>
      </c>
    </row>
    <row r="120" spans="2:65" s="11" customFormat="1" ht="25.9" customHeight="1">
      <c r="B120" s="115"/>
      <c r="D120" s="116" t="s">
        <v>69</v>
      </c>
      <c r="E120" s="117" t="s">
        <v>211</v>
      </c>
      <c r="F120" s="117" t="s">
        <v>212</v>
      </c>
      <c r="J120" s="118">
        <f>BK120</f>
        <v>0</v>
      </c>
      <c r="L120" s="115"/>
      <c r="M120" s="119"/>
      <c r="N120" s="120"/>
      <c r="O120" s="120"/>
      <c r="P120" s="121">
        <f>P121+P128</f>
        <v>1862.8495050000001</v>
      </c>
      <c r="Q120" s="120"/>
      <c r="R120" s="121">
        <f>R121+R128</f>
        <v>15.049884100000003</v>
      </c>
      <c r="S120" s="120"/>
      <c r="T120" s="122">
        <f>T121+T128</f>
        <v>0</v>
      </c>
      <c r="AR120" s="116" t="s">
        <v>126</v>
      </c>
      <c r="AT120" s="123" t="s">
        <v>69</v>
      </c>
      <c r="AU120" s="123" t="s">
        <v>70</v>
      </c>
      <c r="AY120" s="116" t="s">
        <v>117</v>
      </c>
      <c r="BK120" s="124">
        <f>BK121+BK128</f>
        <v>0</v>
      </c>
    </row>
    <row r="121" spans="2:65" s="11" customFormat="1" ht="22.9" customHeight="1">
      <c r="B121" s="115"/>
      <c r="D121" s="116" t="s">
        <v>69</v>
      </c>
      <c r="E121" s="125" t="s">
        <v>326</v>
      </c>
      <c r="F121" s="125" t="s">
        <v>327</v>
      </c>
      <c r="J121" s="126">
        <f>BK121</f>
        <v>0</v>
      </c>
      <c r="L121" s="115"/>
      <c r="M121" s="119"/>
      <c r="N121" s="120"/>
      <c r="O121" s="120"/>
      <c r="P121" s="121">
        <f>SUM(P122:P127)</f>
        <v>327.06299999999999</v>
      </c>
      <c r="Q121" s="120"/>
      <c r="R121" s="121">
        <f>SUM(R122:R127)</f>
        <v>2.3830520000000002</v>
      </c>
      <c r="S121" s="120"/>
      <c r="T121" s="122">
        <f>SUM(T122:T127)</f>
        <v>0</v>
      </c>
      <c r="AR121" s="116" t="s">
        <v>126</v>
      </c>
      <c r="AT121" s="123" t="s">
        <v>69</v>
      </c>
      <c r="AU121" s="123" t="s">
        <v>78</v>
      </c>
      <c r="AY121" s="116" t="s">
        <v>117</v>
      </c>
      <c r="BK121" s="124">
        <f>SUM(BK122:BK127)</f>
        <v>0</v>
      </c>
    </row>
    <row r="122" spans="2:65" s="1" customFormat="1" ht="24" customHeight="1">
      <c r="B122" s="127"/>
      <c r="C122" s="128" t="s">
        <v>78</v>
      </c>
      <c r="D122" s="128" t="s">
        <v>120</v>
      </c>
      <c r="E122" s="129" t="s">
        <v>745</v>
      </c>
      <c r="F122" s="130" t="s">
        <v>746</v>
      </c>
      <c r="G122" s="131" t="s">
        <v>178</v>
      </c>
      <c r="H122" s="132">
        <v>540.6</v>
      </c>
      <c r="I122" s="133"/>
      <c r="J122" s="133">
        <f t="shared" ref="J122:J127" si="0">ROUND(I122*H122,2)</f>
        <v>0</v>
      </c>
      <c r="K122" s="130" t="s">
        <v>129</v>
      </c>
      <c r="L122" s="25"/>
      <c r="M122" s="134" t="s">
        <v>1</v>
      </c>
      <c r="N122" s="135" t="s">
        <v>36</v>
      </c>
      <c r="O122" s="136">
        <v>0.60499999999999998</v>
      </c>
      <c r="P122" s="136">
        <f t="shared" ref="P122:P127" si="1">O122*H122</f>
        <v>327.06299999999999</v>
      </c>
      <c r="Q122" s="136">
        <v>2.1000000000000001E-4</v>
      </c>
      <c r="R122" s="136">
        <f t="shared" ref="R122:R127" si="2">Q122*H122</f>
        <v>0.11352600000000002</v>
      </c>
      <c r="S122" s="136">
        <v>0</v>
      </c>
      <c r="T122" s="137">
        <f t="shared" ref="T122:T127" si="3">S122*H122</f>
        <v>0</v>
      </c>
      <c r="AR122" s="138" t="s">
        <v>184</v>
      </c>
      <c r="AT122" s="138" t="s">
        <v>120</v>
      </c>
      <c r="AU122" s="138" t="s">
        <v>126</v>
      </c>
      <c r="AY122" s="13" t="s">
        <v>117</v>
      </c>
      <c r="BE122" s="139">
        <f t="shared" ref="BE122:BE127" si="4">IF(N122="základná",J122,0)</f>
        <v>0</v>
      </c>
      <c r="BF122" s="139">
        <f t="shared" ref="BF122:BF127" si="5">IF(N122="znížená",J122,0)</f>
        <v>0</v>
      </c>
      <c r="BG122" s="139">
        <f t="shared" ref="BG122:BG127" si="6">IF(N122="zákl. prenesená",J122,0)</f>
        <v>0</v>
      </c>
      <c r="BH122" s="139">
        <f t="shared" ref="BH122:BH127" si="7">IF(N122="zníž. prenesená",J122,0)</f>
        <v>0</v>
      </c>
      <c r="BI122" s="139">
        <f t="shared" ref="BI122:BI127" si="8">IF(N122="nulová",J122,0)</f>
        <v>0</v>
      </c>
      <c r="BJ122" s="13" t="s">
        <v>126</v>
      </c>
      <c r="BK122" s="139">
        <f t="shared" ref="BK122:BK127" si="9">ROUND(I122*H122,2)</f>
        <v>0</v>
      </c>
      <c r="BL122" s="13" t="s">
        <v>184</v>
      </c>
      <c r="BM122" s="138" t="s">
        <v>328</v>
      </c>
    </row>
    <row r="123" spans="2:65" s="1" customFormat="1" ht="36" customHeight="1">
      <c r="B123" s="127"/>
      <c r="C123" s="140" t="s">
        <v>126</v>
      </c>
      <c r="D123" s="140" t="s">
        <v>220</v>
      </c>
      <c r="E123" s="141" t="s">
        <v>329</v>
      </c>
      <c r="F123" s="142" t="s">
        <v>330</v>
      </c>
      <c r="G123" s="143" t="s">
        <v>178</v>
      </c>
      <c r="H123" s="144">
        <v>567.63</v>
      </c>
      <c r="I123" s="145"/>
      <c r="J123" s="145">
        <f t="shared" si="0"/>
        <v>0</v>
      </c>
      <c r="K123" s="142" t="s">
        <v>129</v>
      </c>
      <c r="L123" s="146"/>
      <c r="M123" s="147" t="s">
        <v>1</v>
      </c>
      <c r="N123" s="148" t="s">
        <v>36</v>
      </c>
      <c r="O123" s="136">
        <v>0</v>
      </c>
      <c r="P123" s="136">
        <f t="shared" si="1"/>
        <v>0</v>
      </c>
      <c r="Q123" s="136">
        <v>1E-4</v>
      </c>
      <c r="R123" s="136">
        <f t="shared" si="2"/>
        <v>5.6763000000000001E-2</v>
      </c>
      <c r="S123" s="136">
        <v>0</v>
      </c>
      <c r="T123" s="137">
        <f t="shared" si="3"/>
        <v>0</v>
      </c>
      <c r="AR123" s="138" t="s">
        <v>223</v>
      </c>
      <c r="AT123" s="138" t="s">
        <v>220</v>
      </c>
      <c r="AU123" s="138" t="s">
        <v>126</v>
      </c>
      <c r="AY123" s="13" t="s">
        <v>117</v>
      </c>
      <c r="BE123" s="139">
        <f t="shared" si="4"/>
        <v>0</v>
      </c>
      <c r="BF123" s="139">
        <f t="shared" si="5"/>
        <v>0</v>
      </c>
      <c r="BG123" s="139">
        <f t="shared" si="6"/>
        <v>0</v>
      </c>
      <c r="BH123" s="139">
        <f t="shared" si="7"/>
        <v>0</v>
      </c>
      <c r="BI123" s="139">
        <f t="shared" si="8"/>
        <v>0</v>
      </c>
      <c r="BJ123" s="13" t="s">
        <v>126</v>
      </c>
      <c r="BK123" s="139">
        <f t="shared" si="9"/>
        <v>0</v>
      </c>
      <c r="BL123" s="13" t="s">
        <v>184</v>
      </c>
      <c r="BM123" s="138" t="s">
        <v>331</v>
      </c>
    </row>
    <row r="124" spans="2:65" s="1" customFormat="1" ht="24" customHeight="1">
      <c r="B124" s="127"/>
      <c r="C124" s="140" t="s">
        <v>131</v>
      </c>
      <c r="D124" s="140" t="s">
        <v>220</v>
      </c>
      <c r="E124" s="141" t="s">
        <v>332</v>
      </c>
      <c r="F124" s="142" t="s">
        <v>333</v>
      </c>
      <c r="G124" s="143" t="s">
        <v>178</v>
      </c>
      <c r="H124" s="144">
        <v>567.63</v>
      </c>
      <c r="I124" s="145"/>
      <c r="J124" s="145">
        <f t="shared" si="0"/>
        <v>0</v>
      </c>
      <c r="K124" s="142" t="s">
        <v>129</v>
      </c>
      <c r="L124" s="146"/>
      <c r="M124" s="147" t="s">
        <v>1</v>
      </c>
      <c r="N124" s="148" t="s">
        <v>36</v>
      </c>
      <c r="O124" s="136">
        <v>0</v>
      </c>
      <c r="P124" s="136">
        <f t="shared" si="1"/>
        <v>0</v>
      </c>
      <c r="Q124" s="136">
        <v>1E-4</v>
      </c>
      <c r="R124" s="136">
        <f t="shared" si="2"/>
        <v>5.6763000000000001E-2</v>
      </c>
      <c r="S124" s="136">
        <v>0</v>
      </c>
      <c r="T124" s="137">
        <f t="shared" si="3"/>
        <v>0</v>
      </c>
      <c r="AR124" s="138" t="s">
        <v>223</v>
      </c>
      <c r="AT124" s="138" t="s">
        <v>220</v>
      </c>
      <c r="AU124" s="138" t="s">
        <v>126</v>
      </c>
      <c r="AY124" s="13" t="s">
        <v>117</v>
      </c>
      <c r="BE124" s="139">
        <f t="shared" si="4"/>
        <v>0</v>
      </c>
      <c r="BF124" s="139">
        <f t="shared" si="5"/>
        <v>0</v>
      </c>
      <c r="BG124" s="139">
        <f t="shared" si="6"/>
        <v>0</v>
      </c>
      <c r="BH124" s="139">
        <f t="shared" si="7"/>
        <v>0</v>
      </c>
      <c r="BI124" s="139">
        <f t="shared" si="8"/>
        <v>0</v>
      </c>
      <c r="BJ124" s="13" t="s">
        <v>126</v>
      </c>
      <c r="BK124" s="139">
        <f t="shared" si="9"/>
        <v>0</v>
      </c>
      <c r="BL124" s="13" t="s">
        <v>184</v>
      </c>
      <c r="BM124" s="138" t="s">
        <v>334</v>
      </c>
    </row>
    <row r="125" spans="2:65" s="1" customFormat="1" ht="24" customHeight="1">
      <c r="B125" s="127"/>
      <c r="C125" s="140" t="s">
        <v>125</v>
      </c>
      <c r="D125" s="140" t="s">
        <v>220</v>
      </c>
      <c r="E125" s="141" t="s">
        <v>335</v>
      </c>
      <c r="F125" s="142" t="s">
        <v>336</v>
      </c>
      <c r="G125" s="143" t="s">
        <v>276</v>
      </c>
      <c r="H125" s="144">
        <v>66</v>
      </c>
      <c r="I125" s="145"/>
      <c r="J125" s="145">
        <f t="shared" si="0"/>
        <v>0</v>
      </c>
      <c r="K125" s="142" t="s">
        <v>1</v>
      </c>
      <c r="L125" s="146"/>
      <c r="M125" s="147" t="s">
        <v>1</v>
      </c>
      <c r="N125" s="148" t="s">
        <v>36</v>
      </c>
      <c r="O125" s="136">
        <v>0</v>
      </c>
      <c r="P125" s="136">
        <f t="shared" si="1"/>
        <v>0</v>
      </c>
      <c r="Q125" s="136">
        <v>2.1999999999999999E-2</v>
      </c>
      <c r="R125" s="136">
        <f t="shared" si="2"/>
        <v>1.452</v>
      </c>
      <c r="S125" s="136">
        <v>0</v>
      </c>
      <c r="T125" s="137">
        <f t="shared" si="3"/>
        <v>0</v>
      </c>
      <c r="AR125" s="138" t="s">
        <v>223</v>
      </c>
      <c r="AT125" s="138" t="s">
        <v>220</v>
      </c>
      <c r="AU125" s="138" t="s">
        <v>126</v>
      </c>
      <c r="AY125" s="13" t="s">
        <v>117</v>
      </c>
      <c r="BE125" s="139">
        <f t="shared" si="4"/>
        <v>0</v>
      </c>
      <c r="BF125" s="139">
        <f t="shared" si="5"/>
        <v>0</v>
      </c>
      <c r="BG125" s="139">
        <f t="shared" si="6"/>
        <v>0</v>
      </c>
      <c r="BH125" s="139">
        <f t="shared" si="7"/>
        <v>0</v>
      </c>
      <c r="BI125" s="139">
        <f t="shared" si="8"/>
        <v>0</v>
      </c>
      <c r="BJ125" s="13" t="s">
        <v>126</v>
      </c>
      <c r="BK125" s="139">
        <f t="shared" si="9"/>
        <v>0</v>
      </c>
      <c r="BL125" s="13" t="s">
        <v>184</v>
      </c>
      <c r="BM125" s="138" t="s">
        <v>337</v>
      </c>
    </row>
    <row r="126" spans="2:65" s="1" customFormat="1" ht="24" customHeight="1">
      <c r="B126" s="127"/>
      <c r="C126" s="140" t="s">
        <v>139</v>
      </c>
      <c r="D126" s="140" t="s">
        <v>220</v>
      </c>
      <c r="E126" s="141" t="s">
        <v>338</v>
      </c>
      <c r="F126" s="142" t="s">
        <v>339</v>
      </c>
      <c r="G126" s="143" t="s">
        <v>276</v>
      </c>
      <c r="H126" s="144">
        <v>32</v>
      </c>
      <c r="I126" s="145"/>
      <c r="J126" s="145">
        <f t="shared" si="0"/>
        <v>0</v>
      </c>
      <c r="K126" s="142" t="s">
        <v>1</v>
      </c>
      <c r="L126" s="146"/>
      <c r="M126" s="147" t="s">
        <v>1</v>
      </c>
      <c r="N126" s="148" t="s">
        <v>36</v>
      </c>
      <c r="O126" s="136">
        <v>0</v>
      </c>
      <c r="P126" s="136">
        <f t="shared" si="1"/>
        <v>0</v>
      </c>
      <c r="Q126" s="136">
        <v>2.1999999999999999E-2</v>
      </c>
      <c r="R126" s="136">
        <f t="shared" si="2"/>
        <v>0.70399999999999996</v>
      </c>
      <c r="S126" s="136">
        <v>0</v>
      </c>
      <c r="T126" s="137">
        <f t="shared" si="3"/>
        <v>0</v>
      </c>
      <c r="AR126" s="138" t="s">
        <v>223</v>
      </c>
      <c r="AT126" s="138" t="s">
        <v>220</v>
      </c>
      <c r="AU126" s="138" t="s">
        <v>126</v>
      </c>
      <c r="AY126" s="13" t="s">
        <v>117</v>
      </c>
      <c r="BE126" s="139">
        <f t="shared" si="4"/>
        <v>0</v>
      </c>
      <c r="BF126" s="139">
        <f t="shared" si="5"/>
        <v>0</v>
      </c>
      <c r="BG126" s="139">
        <f t="shared" si="6"/>
        <v>0</v>
      </c>
      <c r="BH126" s="139">
        <f t="shared" si="7"/>
        <v>0</v>
      </c>
      <c r="BI126" s="139">
        <f t="shared" si="8"/>
        <v>0</v>
      </c>
      <c r="BJ126" s="13" t="s">
        <v>126</v>
      </c>
      <c r="BK126" s="139">
        <f t="shared" si="9"/>
        <v>0</v>
      </c>
      <c r="BL126" s="13" t="s">
        <v>184</v>
      </c>
      <c r="BM126" s="138" t="s">
        <v>340</v>
      </c>
    </row>
    <row r="127" spans="2:65" s="1" customFormat="1" ht="24" customHeight="1">
      <c r="B127" s="127"/>
      <c r="C127" s="128" t="s">
        <v>118</v>
      </c>
      <c r="D127" s="128" t="s">
        <v>120</v>
      </c>
      <c r="E127" s="129" t="s">
        <v>341</v>
      </c>
      <c r="F127" s="130" t="s">
        <v>342</v>
      </c>
      <c r="G127" s="131" t="s">
        <v>286</v>
      </c>
      <c r="H127" s="132">
        <v>309.52100000000002</v>
      </c>
      <c r="I127" s="133"/>
      <c r="J127" s="133">
        <f t="shared" si="0"/>
        <v>0</v>
      </c>
      <c r="K127" s="130" t="s">
        <v>129</v>
      </c>
      <c r="L127" s="25"/>
      <c r="M127" s="134" t="s">
        <v>1</v>
      </c>
      <c r="N127" s="135" t="s">
        <v>36</v>
      </c>
      <c r="O127" s="136">
        <v>0</v>
      </c>
      <c r="P127" s="136">
        <f t="shared" si="1"/>
        <v>0</v>
      </c>
      <c r="Q127" s="136">
        <v>0</v>
      </c>
      <c r="R127" s="136">
        <f t="shared" si="2"/>
        <v>0</v>
      </c>
      <c r="S127" s="136">
        <v>0</v>
      </c>
      <c r="T127" s="137">
        <f t="shared" si="3"/>
        <v>0</v>
      </c>
      <c r="AR127" s="138" t="s">
        <v>184</v>
      </c>
      <c r="AT127" s="138" t="s">
        <v>120</v>
      </c>
      <c r="AU127" s="138" t="s">
        <v>126</v>
      </c>
      <c r="AY127" s="13" t="s">
        <v>117</v>
      </c>
      <c r="BE127" s="139">
        <f t="shared" si="4"/>
        <v>0</v>
      </c>
      <c r="BF127" s="139">
        <f t="shared" si="5"/>
        <v>0</v>
      </c>
      <c r="BG127" s="139">
        <f t="shared" si="6"/>
        <v>0</v>
      </c>
      <c r="BH127" s="139">
        <f t="shared" si="7"/>
        <v>0</v>
      </c>
      <c r="BI127" s="139">
        <f t="shared" si="8"/>
        <v>0</v>
      </c>
      <c r="BJ127" s="13" t="s">
        <v>126</v>
      </c>
      <c r="BK127" s="139">
        <f t="shared" si="9"/>
        <v>0</v>
      </c>
      <c r="BL127" s="13" t="s">
        <v>184</v>
      </c>
      <c r="BM127" s="138" t="s">
        <v>343</v>
      </c>
    </row>
    <row r="128" spans="2:65" s="11" customFormat="1" ht="22.9" customHeight="1">
      <c r="B128" s="115"/>
      <c r="D128" s="116" t="s">
        <v>69</v>
      </c>
      <c r="E128" s="125" t="s">
        <v>213</v>
      </c>
      <c r="F128" s="125" t="s">
        <v>214</v>
      </c>
      <c r="J128" s="126">
        <f>BK128</f>
        <v>0</v>
      </c>
      <c r="L128" s="115"/>
      <c r="M128" s="119"/>
      <c r="N128" s="120"/>
      <c r="O128" s="120"/>
      <c r="P128" s="121">
        <f>SUM(P129:P152)</f>
        <v>1535.786505</v>
      </c>
      <c r="Q128" s="120"/>
      <c r="R128" s="121">
        <f>SUM(R129:R152)</f>
        <v>12.666832100000002</v>
      </c>
      <c r="S128" s="120"/>
      <c r="T128" s="122">
        <f>SUM(T129:T152)</f>
        <v>0</v>
      </c>
      <c r="AR128" s="116" t="s">
        <v>126</v>
      </c>
      <c r="AT128" s="123" t="s">
        <v>69</v>
      </c>
      <c r="AU128" s="123" t="s">
        <v>78</v>
      </c>
      <c r="AY128" s="116" t="s">
        <v>117</v>
      </c>
      <c r="BK128" s="124">
        <f>SUM(BK129:BK152)</f>
        <v>0</v>
      </c>
    </row>
    <row r="129" spans="2:65" s="1" customFormat="1" ht="24" customHeight="1">
      <c r="B129" s="127"/>
      <c r="C129" s="128" t="s">
        <v>146</v>
      </c>
      <c r="D129" s="128" t="s">
        <v>120</v>
      </c>
      <c r="E129" s="129" t="s">
        <v>344</v>
      </c>
      <c r="F129" s="130" t="s">
        <v>345</v>
      </c>
      <c r="G129" s="131" t="s">
        <v>123</v>
      </c>
      <c r="H129" s="132">
        <v>692.02499999999998</v>
      </c>
      <c r="I129" s="133"/>
      <c r="J129" s="133">
        <f t="shared" ref="J129:J152" si="10">ROUND(I129*H129,2)</f>
        <v>0</v>
      </c>
      <c r="K129" s="130" t="s">
        <v>1</v>
      </c>
      <c r="L129" s="25"/>
      <c r="M129" s="134" t="s">
        <v>1</v>
      </c>
      <c r="N129" s="135" t="s">
        <v>36</v>
      </c>
      <c r="O129" s="136">
        <v>1.2749999999999999</v>
      </c>
      <c r="P129" s="136">
        <f t="shared" ref="P129:P152" si="11">O129*H129</f>
        <v>882.33187499999985</v>
      </c>
      <c r="Q129" s="136">
        <v>7.3999999999999999E-4</v>
      </c>
      <c r="R129" s="136">
        <f t="shared" ref="R129:R152" si="12">Q129*H129</f>
        <v>0.51209850000000001</v>
      </c>
      <c r="S129" s="136">
        <v>0</v>
      </c>
      <c r="T129" s="137">
        <f t="shared" ref="T129:T152" si="13">S129*H129</f>
        <v>0</v>
      </c>
      <c r="AR129" s="138" t="s">
        <v>184</v>
      </c>
      <c r="AT129" s="138" t="s">
        <v>120</v>
      </c>
      <c r="AU129" s="138" t="s">
        <v>126</v>
      </c>
      <c r="AY129" s="13" t="s">
        <v>117</v>
      </c>
      <c r="BE129" s="139">
        <f t="shared" ref="BE129:BE152" si="14">IF(N129="základná",J129,0)</f>
        <v>0</v>
      </c>
      <c r="BF129" s="139">
        <f t="shared" ref="BF129:BF152" si="15">IF(N129="znížená",J129,0)</f>
        <v>0</v>
      </c>
      <c r="BG129" s="139">
        <f t="shared" ref="BG129:BG152" si="16">IF(N129="zákl. prenesená",J129,0)</f>
        <v>0</v>
      </c>
      <c r="BH129" s="139">
        <f t="shared" ref="BH129:BH152" si="17">IF(N129="zníž. prenesená",J129,0)</f>
        <v>0</v>
      </c>
      <c r="BI129" s="139">
        <f t="shared" ref="BI129:BI152" si="18">IF(N129="nulová",J129,0)</f>
        <v>0</v>
      </c>
      <c r="BJ129" s="13" t="s">
        <v>126</v>
      </c>
      <c r="BK129" s="139">
        <f t="shared" ref="BK129:BK152" si="19">ROUND(I129*H129,2)</f>
        <v>0</v>
      </c>
      <c r="BL129" s="13" t="s">
        <v>184</v>
      </c>
      <c r="BM129" s="138" t="s">
        <v>346</v>
      </c>
    </row>
    <row r="130" spans="2:65" s="1" customFormat="1" ht="36" customHeight="1">
      <c r="B130" s="127"/>
      <c r="C130" s="140" t="s">
        <v>150</v>
      </c>
      <c r="D130" s="140" t="s">
        <v>220</v>
      </c>
      <c r="E130" s="141" t="s">
        <v>347</v>
      </c>
      <c r="F130" s="142" t="s">
        <v>348</v>
      </c>
      <c r="G130" s="143" t="s">
        <v>276</v>
      </c>
      <c r="H130" s="144">
        <v>17</v>
      </c>
      <c r="I130" s="145"/>
      <c r="J130" s="145">
        <f t="shared" si="10"/>
        <v>0</v>
      </c>
      <c r="K130" s="142" t="s">
        <v>1</v>
      </c>
      <c r="L130" s="146"/>
      <c r="M130" s="147" t="s">
        <v>1</v>
      </c>
      <c r="N130" s="148" t="s">
        <v>36</v>
      </c>
      <c r="O130" s="136">
        <v>0</v>
      </c>
      <c r="P130" s="136">
        <f t="shared" si="11"/>
        <v>0</v>
      </c>
      <c r="Q130" s="136">
        <v>0.223</v>
      </c>
      <c r="R130" s="136">
        <f t="shared" si="12"/>
        <v>3.7909999999999999</v>
      </c>
      <c r="S130" s="136">
        <v>0</v>
      </c>
      <c r="T130" s="137">
        <f t="shared" si="13"/>
        <v>0</v>
      </c>
      <c r="AR130" s="138" t="s">
        <v>223</v>
      </c>
      <c r="AT130" s="138" t="s">
        <v>220</v>
      </c>
      <c r="AU130" s="138" t="s">
        <v>126</v>
      </c>
      <c r="AY130" s="13" t="s">
        <v>117</v>
      </c>
      <c r="BE130" s="139">
        <f t="shared" si="14"/>
        <v>0</v>
      </c>
      <c r="BF130" s="139">
        <f t="shared" si="15"/>
        <v>0</v>
      </c>
      <c r="BG130" s="139">
        <f t="shared" si="16"/>
        <v>0</v>
      </c>
      <c r="BH130" s="139">
        <f t="shared" si="17"/>
        <v>0</v>
      </c>
      <c r="BI130" s="139">
        <f t="shared" si="18"/>
        <v>0</v>
      </c>
      <c r="BJ130" s="13" t="s">
        <v>126</v>
      </c>
      <c r="BK130" s="139">
        <f t="shared" si="19"/>
        <v>0</v>
      </c>
      <c r="BL130" s="13" t="s">
        <v>184</v>
      </c>
      <c r="BM130" s="138" t="s">
        <v>349</v>
      </c>
    </row>
    <row r="131" spans="2:65" s="1" customFormat="1" ht="36" customHeight="1">
      <c r="B131" s="127"/>
      <c r="C131" s="140" t="s">
        <v>154</v>
      </c>
      <c r="D131" s="140" t="s">
        <v>220</v>
      </c>
      <c r="E131" s="141" t="s">
        <v>350</v>
      </c>
      <c r="F131" s="142" t="s">
        <v>351</v>
      </c>
      <c r="G131" s="143" t="s">
        <v>276</v>
      </c>
      <c r="H131" s="144">
        <v>1</v>
      </c>
      <c r="I131" s="145"/>
      <c r="J131" s="145">
        <f t="shared" si="10"/>
        <v>0</v>
      </c>
      <c r="K131" s="142" t="s">
        <v>1</v>
      </c>
      <c r="L131" s="146"/>
      <c r="M131" s="147" t="s">
        <v>1</v>
      </c>
      <c r="N131" s="148" t="s">
        <v>36</v>
      </c>
      <c r="O131" s="136">
        <v>0</v>
      </c>
      <c r="P131" s="136">
        <f t="shared" si="11"/>
        <v>0</v>
      </c>
      <c r="Q131" s="136">
        <v>0.223</v>
      </c>
      <c r="R131" s="136">
        <f t="shared" si="12"/>
        <v>0.223</v>
      </c>
      <c r="S131" s="136">
        <v>0</v>
      </c>
      <c r="T131" s="137">
        <f t="shared" si="13"/>
        <v>0</v>
      </c>
      <c r="AR131" s="138" t="s">
        <v>223</v>
      </c>
      <c r="AT131" s="138" t="s">
        <v>220</v>
      </c>
      <c r="AU131" s="138" t="s">
        <v>126</v>
      </c>
      <c r="AY131" s="13" t="s">
        <v>117</v>
      </c>
      <c r="BE131" s="139">
        <f t="shared" si="14"/>
        <v>0</v>
      </c>
      <c r="BF131" s="139">
        <f t="shared" si="15"/>
        <v>0</v>
      </c>
      <c r="BG131" s="139">
        <f t="shared" si="16"/>
        <v>0</v>
      </c>
      <c r="BH131" s="139">
        <f t="shared" si="17"/>
        <v>0</v>
      </c>
      <c r="BI131" s="139">
        <f t="shared" si="18"/>
        <v>0</v>
      </c>
      <c r="BJ131" s="13" t="s">
        <v>126</v>
      </c>
      <c r="BK131" s="139">
        <f t="shared" si="19"/>
        <v>0</v>
      </c>
      <c r="BL131" s="13" t="s">
        <v>184</v>
      </c>
      <c r="BM131" s="138" t="s">
        <v>352</v>
      </c>
    </row>
    <row r="132" spans="2:65" s="1" customFormat="1" ht="24" customHeight="1">
      <c r="B132" s="127"/>
      <c r="C132" s="140" t="s">
        <v>159</v>
      </c>
      <c r="D132" s="140" t="s">
        <v>220</v>
      </c>
      <c r="E132" s="141" t="s">
        <v>353</v>
      </c>
      <c r="F132" s="142" t="s">
        <v>354</v>
      </c>
      <c r="G132" s="143" t="s">
        <v>276</v>
      </c>
      <c r="H132" s="144">
        <v>3</v>
      </c>
      <c r="I132" s="145"/>
      <c r="J132" s="145">
        <f t="shared" si="10"/>
        <v>0</v>
      </c>
      <c r="K132" s="142" t="s">
        <v>1</v>
      </c>
      <c r="L132" s="146"/>
      <c r="M132" s="147" t="s">
        <v>1</v>
      </c>
      <c r="N132" s="148" t="s">
        <v>36</v>
      </c>
      <c r="O132" s="136">
        <v>0</v>
      </c>
      <c r="P132" s="136">
        <f t="shared" si="11"/>
        <v>0</v>
      </c>
      <c r="Q132" s="136">
        <v>0.223</v>
      </c>
      <c r="R132" s="136">
        <f t="shared" si="12"/>
        <v>0.66900000000000004</v>
      </c>
      <c r="S132" s="136">
        <v>0</v>
      </c>
      <c r="T132" s="137">
        <f t="shared" si="13"/>
        <v>0</v>
      </c>
      <c r="AR132" s="138" t="s">
        <v>223</v>
      </c>
      <c r="AT132" s="138" t="s">
        <v>220</v>
      </c>
      <c r="AU132" s="138" t="s">
        <v>126</v>
      </c>
      <c r="AY132" s="13" t="s">
        <v>117</v>
      </c>
      <c r="BE132" s="139">
        <f t="shared" si="14"/>
        <v>0</v>
      </c>
      <c r="BF132" s="139">
        <f t="shared" si="15"/>
        <v>0</v>
      </c>
      <c r="BG132" s="139">
        <f t="shared" si="16"/>
        <v>0</v>
      </c>
      <c r="BH132" s="139">
        <f t="shared" si="17"/>
        <v>0</v>
      </c>
      <c r="BI132" s="139">
        <f t="shared" si="18"/>
        <v>0</v>
      </c>
      <c r="BJ132" s="13" t="s">
        <v>126</v>
      </c>
      <c r="BK132" s="139">
        <f t="shared" si="19"/>
        <v>0</v>
      </c>
      <c r="BL132" s="13" t="s">
        <v>184</v>
      </c>
      <c r="BM132" s="138" t="s">
        <v>355</v>
      </c>
    </row>
    <row r="133" spans="2:65" s="1" customFormat="1" ht="24" customHeight="1">
      <c r="B133" s="127"/>
      <c r="C133" s="140" t="s">
        <v>163</v>
      </c>
      <c r="D133" s="140" t="s">
        <v>220</v>
      </c>
      <c r="E133" s="141" t="s">
        <v>356</v>
      </c>
      <c r="F133" s="142" t="s">
        <v>357</v>
      </c>
      <c r="G133" s="143" t="s">
        <v>276</v>
      </c>
      <c r="H133" s="144">
        <v>2</v>
      </c>
      <c r="I133" s="145"/>
      <c r="J133" s="145">
        <f t="shared" si="10"/>
        <v>0</v>
      </c>
      <c r="K133" s="142" t="s">
        <v>1</v>
      </c>
      <c r="L133" s="146"/>
      <c r="M133" s="147" t="s">
        <v>1</v>
      </c>
      <c r="N133" s="148" t="s">
        <v>36</v>
      </c>
      <c r="O133" s="136">
        <v>0</v>
      </c>
      <c r="P133" s="136">
        <f t="shared" si="11"/>
        <v>0</v>
      </c>
      <c r="Q133" s="136">
        <v>0.223</v>
      </c>
      <c r="R133" s="136">
        <f t="shared" si="12"/>
        <v>0.44600000000000001</v>
      </c>
      <c r="S133" s="136">
        <v>0</v>
      </c>
      <c r="T133" s="137">
        <f t="shared" si="13"/>
        <v>0</v>
      </c>
      <c r="AR133" s="138" t="s">
        <v>223</v>
      </c>
      <c r="AT133" s="138" t="s">
        <v>220</v>
      </c>
      <c r="AU133" s="138" t="s">
        <v>126</v>
      </c>
      <c r="AY133" s="13" t="s">
        <v>117</v>
      </c>
      <c r="BE133" s="139">
        <f t="shared" si="14"/>
        <v>0</v>
      </c>
      <c r="BF133" s="139">
        <f t="shared" si="15"/>
        <v>0</v>
      </c>
      <c r="BG133" s="139">
        <f t="shared" si="16"/>
        <v>0</v>
      </c>
      <c r="BH133" s="139">
        <f t="shared" si="17"/>
        <v>0</v>
      </c>
      <c r="BI133" s="139">
        <f t="shared" si="18"/>
        <v>0</v>
      </c>
      <c r="BJ133" s="13" t="s">
        <v>126</v>
      </c>
      <c r="BK133" s="139">
        <f t="shared" si="19"/>
        <v>0</v>
      </c>
      <c r="BL133" s="13" t="s">
        <v>184</v>
      </c>
      <c r="BM133" s="138" t="s">
        <v>358</v>
      </c>
    </row>
    <row r="134" spans="2:65" s="1" customFormat="1" ht="24" customHeight="1">
      <c r="B134" s="127"/>
      <c r="C134" s="140" t="s">
        <v>167</v>
      </c>
      <c r="D134" s="140" t="s">
        <v>220</v>
      </c>
      <c r="E134" s="141" t="s">
        <v>359</v>
      </c>
      <c r="F134" s="142" t="s">
        <v>360</v>
      </c>
      <c r="G134" s="143" t="s">
        <v>276</v>
      </c>
      <c r="H134" s="144">
        <v>3</v>
      </c>
      <c r="I134" s="145"/>
      <c r="J134" s="145">
        <f t="shared" si="10"/>
        <v>0</v>
      </c>
      <c r="K134" s="142" t="s">
        <v>1</v>
      </c>
      <c r="L134" s="146"/>
      <c r="M134" s="147" t="s">
        <v>1</v>
      </c>
      <c r="N134" s="148" t="s">
        <v>36</v>
      </c>
      <c r="O134" s="136">
        <v>0</v>
      </c>
      <c r="P134" s="136">
        <f t="shared" si="11"/>
        <v>0</v>
      </c>
      <c r="Q134" s="136">
        <v>0.223</v>
      </c>
      <c r="R134" s="136">
        <f t="shared" si="12"/>
        <v>0.66900000000000004</v>
      </c>
      <c r="S134" s="136">
        <v>0</v>
      </c>
      <c r="T134" s="137">
        <f t="shared" si="13"/>
        <v>0</v>
      </c>
      <c r="AR134" s="138" t="s">
        <v>223</v>
      </c>
      <c r="AT134" s="138" t="s">
        <v>220</v>
      </c>
      <c r="AU134" s="138" t="s">
        <v>126</v>
      </c>
      <c r="AY134" s="13" t="s">
        <v>117</v>
      </c>
      <c r="BE134" s="139">
        <f t="shared" si="14"/>
        <v>0</v>
      </c>
      <c r="BF134" s="139">
        <f t="shared" si="15"/>
        <v>0</v>
      </c>
      <c r="BG134" s="139">
        <f t="shared" si="16"/>
        <v>0</v>
      </c>
      <c r="BH134" s="139">
        <f t="shared" si="17"/>
        <v>0</v>
      </c>
      <c r="BI134" s="139">
        <f t="shared" si="18"/>
        <v>0</v>
      </c>
      <c r="BJ134" s="13" t="s">
        <v>126</v>
      </c>
      <c r="BK134" s="139">
        <f t="shared" si="19"/>
        <v>0</v>
      </c>
      <c r="BL134" s="13" t="s">
        <v>184</v>
      </c>
      <c r="BM134" s="138" t="s">
        <v>361</v>
      </c>
    </row>
    <row r="135" spans="2:65" s="1" customFormat="1" ht="24" customHeight="1">
      <c r="B135" s="127"/>
      <c r="C135" s="140" t="s">
        <v>171</v>
      </c>
      <c r="D135" s="140" t="s">
        <v>220</v>
      </c>
      <c r="E135" s="141" t="s">
        <v>362</v>
      </c>
      <c r="F135" s="142" t="s">
        <v>363</v>
      </c>
      <c r="G135" s="143" t="s">
        <v>276</v>
      </c>
      <c r="H135" s="144">
        <v>25</v>
      </c>
      <c r="I135" s="145"/>
      <c r="J135" s="145">
        <f t="shared" si="10"/>
        <v>0</v>
      </c>
      <c r="K135" s="142" t="s">
        <v>1</v>
      </c>
      <c r="L135" s="146"/>
      <c r="M135" s="147" t="s">
        <v>1</v>
      </c>
      <c r="N135" s="148" t="s">
        <v>36</v>
      </c>
      <c r="O135" s="136">
        <v>0</v>
      </c>
      <c r="P135" s="136">
        <f t="shared" si="11"/>
        <v>0</v>
      </c>
      <c r="Q135" s="136">
        <v>0.223</v>
      </c>
      <c r="R135" s="136">
        <f t="shared" si="12"/>
        <v>5.5750000000000002</v>
      </c>
      <c r="S135" s="136">
        <v>0</v>
      </c>
      <c r="T135" s="137">
        <f t="shared" si="13"/>
        <v>0</v>
      </c>
      <c r="AR135" s="138" t="s">
        <v>223</v>
      </c>
      <c r="AT135" s="138" t="s">
        <v>220</v>
      </c>
      <c r="AU135" s="138" t="s">
        <v>126</v>
      </c>
      <c r="AY135" s="13" t="s">
        <v>117</v>
      </c>
      <c r="BE135" s="139">
        <f t="shared" si="14"/>
        <v>0</v>
      </c>
      <c r="BF135" s="139">
        <f t="shared" si="15"/>
        <v>0</v>
      </c>
      <c r="BG135" s="139">
        <f t="shared" si="16"/>
        <v>0</v>
      </c>
      <c r="BH135" s="139">
        <f t="shared" si="17"/>
        <v>0</v>
      </c>
      <c r="BI135" s="139">
        <f t="shared" si="18"/>
        <v>0</v>
      </c>
      <c r="BJ135" s="13" t="s">
        <v>126</v>
      </c>
      <c r="BK135" s="139">
        <f t="shared" si="19"/>
        <v>0</v>
      </c>
      <c r="BL135" s="13" t="s">
        <v>184</v>
      </c>
      <c r="BM135" s="138" t="s">
        <v>364</v>
      </c>
    </row>
    <row r="136" spans="2:65" s="1" customFormat="1" ht="16.5" customHeight="1">
      <c r="B136" s="127"/>
      <c r="C136" s="128" t="s">
        <v>175</v>
      </c>
      <c r="D136" s="128" t="s">
        <v>120</v>
      </c>
      <c r="E136" s="129" t="s">
        <v>365</v>
      </c>
      <c r="F136" s="130" t="s">
        <v>366</v>
      </c>
      <c r="G136" s="131" t="s">
        <v>178</v>
      </c>
      <c r="H136" s="132">
        <v>32.78</v>
      </c>
      <c r="I136" s="133"/>
      <c r="J136" s="133">
        <f t="shared" si="10"/>
        <v>0</v>
      </c>
      <c r="K136" s="130" t="s">
        <v>129</v>
      </c>
      <c r="L136" s="25"/>
      <c r="M136" s="134" t="s">
        <v>1</v>
      </c>
      <c r="N136" s="135" t="s">
        <v>36</v>
      </c>
      <c r="O136" s="136">
        <v>0.66</v>
      </c>
      <c r="P136" s="136">
        <f t="shared" si="11"/>
        <v>21.634800000000002</v>
      </c>
      <c r="Q136" s="136">
        <v>4.0999999999999999E-4</v>
      </c>
      <c r="R136" s="136">
        <f t="shared" si="12"/>
        <v>1.34398E-2</v>
      </c>
      <c r="S136" s="136">
        <v>0</v>
      </c>
      <c r="T136" s="137">
        <f t="shared" si="13"/>
        <v>0</v>
      </c>
      <c r="AR136" s="138" t="s">
        <v>184</v>
      </c>
      <c r="AT136" s="138" t="s">
        <v>120</v>
      </c>
      <c r="AU136" s="138" t="s">
        <v>126</v>
      </c>
      <c r="AY136" s="13" t="s">
        <v>117</v>
      </c>
      <c r="BE136" s="139">
        <f t="shared" si="14"/>
        <v>0</v>
      </c>
      <c r="BF136" s="139">
        <f t="shared" si="15"/>
        <v>0</v>
      </c>
      <c r="BG136" s="139">
        <f t="shared" si="16"/>
        <v>0</v>
      </c>
      <c r="BH136" s="139">
        <f t="shared" si="17"/>
        <v>0</v>
      </c>
      <c r="BI136" s="139">
        <f t="shared" si="18"/>
        <v>0</v>
      </c>
      <c r="BJ136" s="13" t="s">
        <v>126</v>
      </c>
      <c r="BK136" s="139">
        <f t="shared" si="19"/>
        <v>0</v>
      </c>
      <c r="BL136" s="13" t="s">
        <v>184</v>
      </c>
      <c r="BM136" s="138" t="s">
        <v>367</v>
      </c>
    </row>
    <row r="137" spans="2:65" s="1" customFormat="1" ht="36" customHeight="1">
      <c r="B137" s="127"/>
      <c r="C137" s="140" t="s">
        <v>180</v>
      </c>
      <c r="D137" s="140" t="s">
        <v>220</v>
      </c>
      <c r="E137" s="141" t="s">
        <v>329</v>
      </c>
      <c r="F137" s="142" t="s">
        <v>330</v>
      </c>
      <c r="G137" s="143" t="s">
        <v>178</v>
      </c>
      <c r="H137" s="144">
        <v>34.418999999999997</v>
      </c>
      <c r="I137" s="145"/>
      <c r="J137" s="145">
        <f t="shared" si="10"/>
        <v>0</v>
      </c>
      <c r="K137" s="142" t="s">
        <v>129</v>
      </c>
      <c r="L137" s="146"/>
      <c r="M137" s="147" t="s">
        <v>1</v>
      </c>
      <c r="N137" s="148" t="s">
        <v>36</v>
      </c>
      <c r="O137" s="136">
        <v>0</v>
      </c>
      <c r="P137" s="136">
        <f t="shared" si="11"/>
        <v>0</v>
      </c>
      <c r="Q137" s="136">
        <v>1E-4</v>
      </c>
      <c r="R137" s="136">
        <f t="shared" si="12"/>
        <v>3.4418999999999999E-3</v>
      </c>
      <c r="S137" s="136">
        <v>0</v>
      </c>
      <c r="T137" s="137">
        <f t="shared" si="13"/>
        <v>0</v>
      </c>
      <c r="AR137" s="138" t="s">
        <v>223</v>
      </c>
      <c r="AT137" s="138" t="s">
        <v>220</v>
      </c>
      <c r="AU137" s="138" t="s">
        <v>126</v>
      </c>
      <c r="AY137" s="13" t="s">
        <v>117</v>
      </c>
      <c r="BE137" s="139">
        <f t="shared" si="14"/>
        <v>0</v>
      </c>
      <c r="BF137" s="139">
        <f t="shared" si="15"/>
        <v>0</v>
      </c>
      <c r="BG137" s="139">
        <f t="shared" si="16"/>
        <v>0</v>
      </c>
      <c r="BH137" s="139">
        <f t="shared" si="17"/>
        <v>0</v>
      </c>
      <c r="BI137" s="139">
        <f t="shared" si="18"/>
        <v>0</v>
      </c>
      <c r="BJ137" s="13" t="s">
        <v>126</v>
      </c>
      <c r="BK137" s="139">
        <f t="shared" si="19"/>
        <v>0</v>
      </c>
      <c r="BL137" s="13" t="s">
        <v>184</v>
      </c>
      <c r="BM137" s="138" t="s">
        <v>368</v>
      </c>
    </row>
    <row r="138" spans="2:65" s="1" customFormat="1" ht="24" customHeight="1">
      <c r="B138" s="127"/>
      <c r="C138" s="140" t="s">
        <v>184</v>
      </c>
      <c r="D138" s="140" t="s">
        <v>220</v>
      </c>
      <c r="E138" s="141" t="s">
        <v>369</v>
      </c>
      <c r="F138" s="142" t="s">
        <v>370</v>
      </c>
      <c r="G138" s="143" t="s">
        <v>178</v>
      </c>
      <c r="H138" s="144">
        <v>34.418999999999997</v>
      </c>
      <c r="I138" s="145"/>
      <c r="J138" s="145">
        <f t="shared" si="10"/>
        <v>0</v>
      </c>
      <c r="K138" s="142" t="s">
        <v>129</v>
      </c>
      <c r="L138" s="146"/>
      <c r="M138" s="147" t="s">
        <v>1</v>
      </c>
      <c r="N138" s="148" t="s">
        <v>36</v>
      </c>
      <c r="O138" s="136">
        <v>0</v>
      </c>
      <c r="P138" s="136">
        <f t="shared" si="11"/>
        <v>0</v>
      </c>
      <c r="Q138" s="136">
        <v>1E-4</v>
      </c>
      <c r="R138" s="136">
        <f t="shared" si="12"/>
        <v>3.4418999999999999E-3</v>
      </c>
      <c r="S138" s="136">
        <v>0</v>
      </c>
      <c r="T138" s="137">
        <f t="shared" si="13"/>
        <v>0</v>
      </c>
      <c r="AR138" s="138" t="s">
        <v>223</v>
      </c>
      <c r="AT138" s="138" t="s">
        <v>220</v>
      </c>
      <c r="AU138" s="138" t="s">
        <v>126</v>
      </c>
      <c r="AY138" s="13" t="s">
        <v>117</v>
      </c>
      <c r="BE138" s="139">
        <f t="shared" si="14"/>
        <v>0</v>
      </c>
      <c r="BF138" s="139">
        <f t="shared" si="15"/>
        <v>0</v>
      </c>
      <c r="BG138" s="139">
        <f t="shared" si="16"/>
        <v>0</v>
      </c>
      <c r="BH138" s="139">
        <f t="shared" si="17"/>
        <v>0</v>
      </c>
      <c r="BI138" s="139">
        <f t="shared" si="18"/>
        <v>0</v>
      </c>
      <c r="BJ138" s="13" t="s">
        <v>126</v>
      </c>
      <c r="BK138" s="139">
        <f t="shared" si="19"/>
        <v>0</v>
      </c>
      <c r="BL138" s="13" t="s">
        <v>184</v>
      </c>
      <c r="BM138" s="138" t="s">
        <v>371</v>
      </c>
    </row>
    <row r="139" spans="2:65" s="1" customFormat="1" ht="24" customHeight="1">
      <c r="B139" s="127"/>
      <c r="C139" s="140" t="s">
        <v>188</v>
      </c>
      <c r="D139" s="140" t="s">
        <v>220</v>
      </c>
      <c r="E139" s="141" t="s">
        <v>372</v>
      </c>
      <c r="F139" s="142" t="s">
        <v>373</v>
      </c>
      <c r="G139" s="143" t="s">
        <v>276</v>
      </c>
      <c r="H139" s="144">
        <v>1</v>
      </c>
      <c r="I139" s="145"/>
      <c r="J139" s="145">
        <f t="shared" si="10"/>
        <v>0</v>
      </c>
      <c r="K139" s="142" t="s">
        <v>1</v>
      </c>
      <c r="L139" s="146"/>
      <c r="M139" s="147" t="s">
        <v>1</v>
      </c>
      <c r="N139" s="148" t="s">
        <v>36</v>
      </c>
      <c r="O139" s="136">
        <v>0</v>
      </c>
      <c r="P139" s="136">
        <f t="shared" si="11"/>
        <v>0</v>
      </c>
      <c r="Q139" s="136">
        <v>8.4379999999999997E-2</v>
      </c>
      <c r="R139" s="136">
        <f t="shared" si="12"/>
        <v>8.4379999999999997E-2</v>
      </c>
      <c r="S139" s="136">
        <v>0</v>
      </c>
      <c r="T139" s="137">
        <f t="shared" si="13"/>
        <v>0</v>
      </c>
      <c r="AR139" s="138" t="s">
        <v>223</v>
      </c>
      <c r="AT139" s="138" t="s">
        <v>220</v>
      </c>
      <c r="AU139" s="138" t="s">
        <v>126</v>
      </c>
      <c r="AY139" s="13" t="s">
        <v>117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3" t="s">
        <v>126</v>
      </c>
      <c r="BK139" s="139">
        <f t="shared" si="19"/>
        <v>0</v>
      </c>
      <c r="BL139" s="13" t="s">
        <v>184</v>
      </c>
      <c r="BM139" s="138" t="s">
        <v>374</v>
      </c>
    </row>
    <row r="140" spans="2:65" s="1" customFormat="1" ht="24" customHeight="1">
      <c r="B140" s="127"/>
      <c r="C140" s="140" t="s">
        <v>192</v>
      </c>
      <c r="D140" s="140" t="s">
        <v>220</v>
      </c>
      <c r="E140" s="141" t="s">
        <v>375</v>
      </c>
      <c r="F140" s="142" t="s">
        <v>376</v>
      </c>
      <c r="G140" s="143" t="s">
        <v>276</v>
      </c>
      <c r="H140" s="144">
        <v>1</v>
      </c>
      <c r="I140" s="145"/>
      <c r="J140" s="145">
        <f t="shared" si="10"/>
        <v>0</v>
      </c>
      <c r="K140" s="142" t="s">
        <v>1</v>
      </c>
      <c r="L140" s="146"/>
      <c r="M140" s="147" t="s">
        <v>1</v>
      </c>
      <c r="N140" s="148" t="s">
        <v>36</v>
      </c>
      <c r="O140" s="136">
        <v>0</v>
      </c>
      <c r="P140" s="136">
        <f t="shared" si="11"/>
        <v>0</v>
      </c>
      <c r="Q140" s="136">
        <v>8.4379999999999997E-2</v>
      </c>
      <c r="R140" s="136">
        <f t="shared" si="12"/>
        <v>8.4379999999999997E-2</v>
      </c>
      <c r="S140" s="136">
        <v>0</v>
      </c>
      <c r="T140" s="137">
        <f t="shared" si="13"/>
        <v>0</v>
      </c>
      <c r="AR140" s="138" t="s">
        <v>223</v>
      </c>
      <c r="AT140" s="138" t="s">
        <v>220</v>
      </c>
      <c r="AU140" s="138" t="s">
        <v>126</v>
      </c>
      <c r="AY140" s="13" t="s">
        <v>117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3" t="s">
        <v>126</v>
      </c>
      <c r="BK140" s="139">
        <f t="shared" si="19"/>
        <v>0</v>
      </c>
      <c r="BL140" s="13" t="s">
        <v>184</v>
      </c>
      <c r="BM140" s="138" t="s">
        <v>377</v>
      </c>
    </row>
    <row r="141" spans="2:65" s="1" customFormat="1" ht="24" customHeight="1">
      <c r="B141" s="127"/>
      <c r="C141" s="140" t="s">
        <v>197</v>
      </c>
      <c r="D141" s="140" t="s">
        <v>220</v>
      </c>
      <c r="E141" s="141" t="s">
        <v>378</v>
      </c>
      <c r="F141" s="142" t="s">
        <v>379</v>
      </c>
      <c r="G141" s="143" t="s">
        <v>276</v>
      </c>
      <c r="H141" s="144">
        <v>1</v>
      </c>
      <c r="I141" s="145"/>
      <c r="J141" s="145">
        <f t="shared" si="10"/>
        <v>0</v>
      </c>
      <c r="K141" s="142" t="s">
        <v>1</v>
      </c>
      <c r="L141" s="146"/>
      <c r="M141" s="147" t="s">
        <v>1</v>
      </c>
      <c r="N141" s="148" t="s">
        <v>36</v>
      </c>
      <c r="O141" s="136">
        <v>0</v>
      </c>
      <c r="P141" s="136">
        <f t="shared" si="11"/>
        <v>0</v>
      </c>
      <c r="Q141" s="136">
        <v>8.4379999999999997E-2</v>
      </c>
      <c r="R141" s="136">
        <f t="shared" si="12"/>
        <v>8.4379999999999997E-2</v>
      </c>
      <c r="S141" s="136">
        <v>0</v>
      </c>
      <c r="T141" s="137">
        <f t="shared" si="13"/>
        <v>0</v>
      </c>
      <c r="AR141" s="138" t="s">
        <v>223</v>
      </c>
      <c r="AT141" s="138" t="s">
        <v>220</v>
      </c>
      <c r="AU141" s="138" t="s">
        <v>126</v>
      </c>
      <c r="AY141" s="13" t="s">
        <v>117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126</v>
      </c>
      <c r="BK141" s="139">
        <f t="shared" si="19"/>
        <v>0</v>
      </c>
      <c r="BL141" s="13" t="s">
        <v>184</v>
      </c>
      <c r="BM141" s="138" t="s">
        <v>380</v>
      </c>
    </row>
    <row r="142" spans="2:65" s="1" customFormat="1" ht="24" customHeight="1">
      <c r="B142" s="127"/>
      <c r="C142" s="140" t="s">
        <v>7</v>
      </c>
      <c r="D142" s="140" t="s">
        <v>220</v>
      </c>
      <c r="E142" s="141" t="s">
        <v>381</v>
      </c>
      <c r="F142" s="142" t="s">
        <v>382</v>
      </c>
      <c r="G142" s="143" t="s">
        <v>276</v>
      </c>
      <c r="H142" s="144">
        <v>1</v>
      </c>
      <c r="I142" s="145"/>
      <c r="J142" s="145">
        <f t="shared" si="10"/>
        <v>0</v>
      </c>
      <c r="K142" s="142" t="s">
        <v>1</v>
      </c>
      <c r="L142" s="146"/>
      <c r="M142" s="147" t="s">
        <v>1</v>
      </c>
      <c r="N142" s="148" t="s">
        <v>36</v>
      </c>
      <c r="O142" s="136">
        <v>0</v>
      </c>
      <c r="P142" s="136">
        <f t="shared" si="11"/>
        <v>0</v>
      </c>
      <c r="Q142" s="136">
        <v>8.4379999999999997E-2</v>
      </c>
      <c r="R142" s="136">
        <f t="shared" si="12"/>
        <v>8.4379999999999997E-2</v>
      </c>
      <c r="S142" s="136">
        <v>0</v>
      </c>
      <c r="T142" s="137">
        <f t="shared" si="13"/>
        <v>0</v>
      </c>
      <c r="AR142" s="138" t="s">
        <v>223</v>
      </c>
      <c r="AT142" s="138" t="s">
        <v>220</v>
      </c>
      <c r="AU142" s="138" t="s">
        <v>126</v>
      </c>
      <c r="AY142" s="13" t="s">
        <v>117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126</v>
      </c>
      <c r="BK142" s="139">
        <f t="shared" si="19"/>
        <v>0</v>
      </c>
      <c r="BL142" s="13" t="s">
        <v>184</v>
      </c>
      <c r="BM142" s="138" t="s">
        <v>383</v>
      </c>
    </row>
    <row r="143" spans="2:65" s="1" customFormat="1" ht="24" customHeight="1">
      <c r="B143" s="127"/>
      <c r="C143" s="128" t="s">
        <v>206</v>
      </c>
      <c r="D143" s="128" t="s">
        <v>120</v>
      </c>
      <c r="E143" s="129" t="s">
        <v>384</v>
      </c>
      <c r="F143" s="130" t="s">
        <v>385</v>
      </c>
      <c r="G143" s="131" t="s">
        <v>276</v>
      </c>
      <c r="H143" s="132">
        <v>1</v>
      </c>
      <c r="I143" s="133"/>
      <c r="J143" s="133">
        <f t="shared" si="10"/>
        <v>0</v>
      </c>
      <c r="K143" s="130" t="s">
        <v>129</v>
      </c>
      <c r="L143" s="25"/>
      <c r="M143" s="134" t="s">
        <v>1</v>
      </c>
      <c r="N143" s="135" t="s">
        <v>36</v>
      </c>
      <c r="O143" s="136">
        <v>1.86869</v>
      </c>
      <c r="P143" s="136">
        <f t="shared" si="11"/>
        <v>1.86869</v>
      </c>
      <c r="Q143" s="136">
        <v>3.2000000000000003E-4</v>
      </c>
      <c r="R143" s="136">
        <f t="shared" si="12"/>
        <v>3.2000000000000003E-4</v>
      </c>
      <c r="S143" s="136">
        <v>0</v>
      </c>
      <c r="T143" s="137">
        <f t="shared" si="13"/>
        <v>0</v>
      </c>
      <c r="AR143" s="138" t="s">
        <v>184</v>
      </c>
      <c r="AT143" s="138" t="s">
        <v>120</v>
      </c>
      <c r="AU143" s="138" t="s">
        <v>126</v>
      </c>
      <c r="AY143" s="13" t="s">
        <v>117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126</v>
      </c>
      <c r="BK143" s="139">
        <f t="shared" si="19"/>
        <v>0</v>
      </c>
      <c r="BL143" s="13" t="s">
        <v>184</v>
      </c>
      <c r="BM143" s="138" t="s">
        <v>386</v>
      </c>
    </row>
    <row r="144" spans="2:65" s="1" customFormat="1" ht="24" customHeight="1">
      <c r="B144" s="127"/>
      <c r="C144" s="140" t="s">
        <v>215</v>
      </c>
      <c r="D144" s="140" t="s">
        <v>220</v>
      </c>
      <c r="E144" s="141" t="s">
        <v>387</v>
      </c>
      <c r="F144" s="142" t="s">
        <v>388</v>
      </c>
      <c r="G144" s="143" t="s">
        <v>276</v>
      </c>
      <c r="H144" s="144">
        <v>1</v>
      </c>
      <c r="I144" s="145"/>
      <c r="J144" s="145">
        <f t="shared" si="10"/>
        <v>0</v>
      </c>
      <c r="K144" s="142" t="s">
        <v>1</v>
      </c>
      <c r="L144" s="146"/>
      <c r="M144" s="147" t="s">
        <v>1</v>
      </c>
      <c r="N144" s="148" t="s">
        <v>36</v>
      </c>
      <c r="O144" s="136">
        <v>0</v>
      </c>
      <c r="P144" s="136">
        <f t="shared" si="11"/>
        <v>0</v>
      </c>
      <c r="Q144" s="136">
        <v>0</v>
      </c>
      <c r="R144" s="136">
        <f t="shared" si="12"/>
        <v>0</v>
      </c>
      <c r="S144" s="136">
        <v>0</v>
      </c>
      <c r="T144" s="137">
        <f t="shared" si="13"/>
        <v>0</v>
      </c>
      <c r="AR144" s="138" t="s">
        <v>223</v>
      </c>
      <c r="AT144" s="138" t="s">
        <v>220</v>
      </c>
      <c r="AU144" s="138" t="s">
        <v>126</v>
      </c>
      <c r="AY144" s="13" t="s">
        <v>117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126</v>
      </c>
      <c r="BK144" s="139">
        <f t="shared" si="19"/>
        <v>0</v>
      </c>
      <c r="BL144" s="13" t="s">
        <v>184</v>
      </c>
      <c r="BM144" s="138" t="s">
        <v>389</v>
      </c>
    </row>
    <row r="145" spans="2:65" s="1" customFormat="1" ht="24" customHeight="1">
      <c r="B145" s="127"/>
      <c r="C145" s="128" t="s">
        <v>219</v>
      </c>
      <c r="D145" s="128" t="s">
        <v>120</v>
      </c>
      <c r="E145" s="129" t="s">
        <v>390</v>
      </c>
      <c r="F145" s="130" t="s">
        <v>391</v>
      </c>
      <c r="G145" s="131" t="s">
        <v>276</v>
      </c>
      <c r="H145" s="132">
        <v>1</v>
      </c>
      <c r="I145" s="133"/>
      <c r="J145" s="133">
        <f t="shared" si="10"/>
        <v>0</v>
      </c>
      <c r="K145" s="130" t="s">
        <v>129</v>
      </c>
      <c r="L145" s="25"/>
      <c r="M145" s="134" t="s">
        <v>1</v>
      </c>
      <c r="N145" s="135" t="s">
        <v>36</v>
      </c>
      <c r="O145" s="136">
        <v>20.299859999999999</v>
      </c>
      <c r="P145" s="136">
        <f t="shared" si="11"/>
        <v>20.299859999999999</v>
      </c>
      <c r="Q145" s="136">
        <v>2.0699999999999998E-3</v>
      </c>
      <c r="R145" s="136">
        <f t="shared" si="12"/>
        <v>2.0699999999999998E-3</v>
      </c>
      <c r="S145" s="136">
        <v>0</v>
      </c>
      <c r="T145" s="137">
        <f t="shared" si="13"/>
        <v>0</v>
      </c>
      <c r="AR145" s="138" t="s">
        <v>184</v>
      </c>
      <c r="AT145" s="138" t="s">
        <v>120</v>
      </c>
      <c r="AU145" s="138" t="s">
        <v>126</v>
      </c>
      <c r="AY145" s="13" t="s">
        <v>117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126</v>
      </c>
      <c r="BK145" s="139">
        <f t="shared" si="19"/>
        <v>0</v>
      </c>
      <c r="BL145" s="13" t="s">
        <v>184</v>
      </c>
      <c r="BM145" s="138" t="s">
        <v>392</v>
      </c>
    </row>
    <row r="146" spans="2:65" s="1" customFormat="1" ht="24" customHeight="1">
      <c r="B146" s="127"/>
      <c r="C146" s="140" t="s">
        <v>225</v>
      </c>
      <c r="D146" s="140" t="s">
        <v>220</v>
      </c>
      <c r="E146" s="141" t="s">
        <v>393</v>
      </c>
      <c r="F146" s="142" t="s">
        <v>394</v>
      </c>
      <c r="G146" s="143" t="s">
        <v>276</v>
      </c>
      <c r="H146" s="144">
        <v>1</v>
      </c>
      <c r="I146" s="145"/>
      <c r="J146" s="145">
        <f t="shared" si="10"/>
        <v>0</v>
      </c>
      <c r="K146" s="142" t="s">
        <v>1</v>
      </c>
      <c r="L146" s="146"/>
      <c r="M146" s="147" t="s">
        <v>1</v>
      </c>
      <c r="N146" s="148" t="s">
        <v>36</v>
      </c>
      <c r="O146" s="136">
        <v>0</v>
      </c>
      <c r="P146" s="136">
        <f t="shared" si="11"/>
        <v>0</v>
      </c>
      <c r="Q146" s="136">
        <v>8.7499999999999994E-2</v>
      </c>
      <c r="R146" s="136">
        <f t="shared" si="12"/>
        <v>8.7499999999999994E-2</v>
      </c>
      <c r="S146" s="136">
        <v>0</v>
      </c>
      <c r="T146" s="137">
        <f t="shared" si="13"/>
        <v>0</v>
      </c>
      <c r="AR146" s="138" t="s">
        <v>223</v>
      </c>
      <c r="AT146" s="138" t="s">
        <v>220</v>
      </c>
      <c r="AU146" s="138" t="s">
        <v>126</v>
      </c>
      <c r="AY146" s="13" t="s">
        <v>117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3" t="s">
        <v>126</v>
      </c>
      <c r="BK146" s="139">
        <f t="shared" si="19"/>
        <v>0</v>
      </c>
      <c r="BL146" s="13" t="s">
        <v>184</v>
      </c>
      <c r="BM146" s="138" t="s">
        <v>395</v>
      </c>
    </row>
    <row r="147" spans="2:65" s="1" customFormat="1" ht="24" customHeight="1">
      <c r="B147" s="127"/>
      <c r="C147" s="128" t="s">
        <v>229</v>
      </c>
      <c r="D147" s="128" t="s">
        <v>120</v>
      </c>
      <c r="E147" s="129" t="s">
        <v>396</v>
      </c>
      <c r="F147" s="130" t="s">
        <v>397</v>
      </c>
      <c r="G147" s="131" t="s">
        <v>276</v>
      </c>
      <c r="H147" s="132">
        <v>2</v>
      </c>
      <c r="I147" s="133"/>
      <c r="J147" s="133">
        <f t="shared" si="10"/>
        <v>0</v>
      </c>
      <c r="K147" s="130" t="s">
        <v>129</v>
      </c>
      <c r="L147" s="25"/>
      <c r="M147" s="134" t="s">
        <v>1</v>
      </c>
      <c r="N147" s="135" t="s">
        <v>36</v>
      </c>
      <c r="O147" s="136">
        <v>13.32564</v>
      </c>
      <c r="P147" s="136">
        <f t="shared" si="11"/>
        <v>26.65128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AR147" s="138" t="s">
        <v>184</v>
      </c>
      <c r="AT147" s="138" t="s">
        <v>120</v>
      </c>
      <c r="AU147" s="138" t="s">
        <v>126</v>
      </c>
      <c r="AY147" s="13" t="s">
        <v>117</v>
      </c>
      <c r="BE147" s="139">
        <f t="shared" si="14"/>
        <v>0</v>
      </c>
      <c r="BF147" s="139">
        <f t="shared" si="15"/>
        <v>0</v>
      </c>
      <c r="BG147" s="139">
        <f t="shared" si="16"/>
        <v>0</v>
      </c>
      <c r="BH147" s="139">
        <f t="shared" si="17"/>
        <v>0</v>
      </c>
      <c r="BI147" s="139">
        <f t="shared" si="18"/>
        <v>0</v>
      </c>
      <c r="BJ147" s="13" t="s">
        <v>126</v>
      </c>
      <c r="BK147" s="139">
        <f t="shared" si="19"/>
        <v>0</v>
      </c>
      <c r="BL147" s="13" t="s">
        <v>184</v>
      </c>
      <c r="BM147" s="138" t="s">
        <v>398</v>
      </c>
    </row>
    <row r="148" spans="2:65" s="1" customFormat="1" ht="24" customHeight="1">
      <c r="B148" s="127"/>
      <c r="C148" s="140" t="s">
        <v>399</v>
      </c>
      <c r="D148" s="140" t="s">
        <v>220</v>
      </c>
      <c r="E148" s="141" t="s">
        <v>400</v>
      </c>
      <c r="F148" s="142" t="s">
        <v>401</v>
      </c>
      <c r="G148" s="143" t="s">
        <v>276</v>
      </c>
      <c r="H148" s="144">
        <v>1</v>
      </c>
      <c r="I148" s="145"/>
      <c r="J148" s="145">
        <f t="shared" si="10"/>
        <v>0</v>
      </c>
      <c r="K148" s="142" t="s">
        <v>1</v>
      </c>
      <c r="L148" s="146"/>
      <c r="M148" s="147" t="s">
        <v>1</v>
      </c>
      <c r="N148" s="148" t="s">
        <v>36</v>
      </c>
      <c r="O148" s="136">
        <v>0</v>
      </c>
      <c r="P148" s="136">
        <f t="shared" si="11"/>
        <v>0</v>
      </c>
      <c r="Q148" s="136">
        <v>8.7499999999999994E-2</v>
      </c>
      <c r="R148" s="136">
        <f t="shared" si="12"/>
        <v>8.7499999999999994E-2</v>
      </c>
      <c r="S148" s="136">
        <v>0</v>
      </c>
      <c r="T148" s="137">
        <f t="shared" si="13"/>
        <v>0</v>
      </c>
      <c r="AR148" s="138" t="s">
        <v>223</v>
      </c>
      <c r="AT148" s="138" t="s">
        <v>220</v>
      </c>
      <c r="AU148" s="138" t="s">
        <v>126</v>
      </c>
      <c r="AY148" s="13" t="s">
        <v>117</v>
      </c>
      <c r="BE148" s="139">
        <f t="shared" si="14"/>
        <v>0</v>
      </c>
      <c r="BF148" s="139">
        <f t="shared" si="15"/>
        <v>0</v>
      </c>
      <c r="BG148" s="139">
        <f t="shared" si="16"/>
        <v>0</v>
      </c>
      <c r="BH148" s="139">
        <f t="shared" si="17"/>
        <v>0</v>
      </c>
      <c r="BI148" s="139">
        <f t="shared" si="18"/>
        <v>0</v>
      </c>
      <c r="BJ148" s="13" t="s">
        <v>126</v>
      </c>
      <c r="BK148" s="139">
        <f t="shared" si="19"/>
        <v>0</v>
      </c>
      <c r="BL148" s="13" t="s">
        <v>184</v>
      </c>
      <c r="BM148" s="138" t="s">
        <v>402</v>
      </c>
    </row>
    <row r="149" spans="2:65" s="1" customFormat="1" ht="16.5" customHeight="1">
      <c r="B149" s="127"/>
      <c r="C149" s="140" t="s">
        <v>403</v>
      </c>
      <c r="D149" s="140" t="s">
        <v>220</v>
      </c>
      <c r="E149" s="141" t="s">
        <v>404</v>
      </c>
      <c r="F149" s="142" t="s">
        <v>405</v>
      </c>
      <c r="G149" s="143" t="s">
        <v>276</v>
      </c>
      <c r="H149" s="144">
        <v>1</v>
      </c>
      <c r="I149" s="145"/>
      <c r="J149" s="145">
        <f t="shared" si="10"/>
        <v>0</v>
      </c>
      <c r="K149" s="142" t="s">
        <v>1</v>
      </c>
      <c r="L149" s="146"/>
      <c r="M149" s="147" t="s">
        <v>1</v>
      </c>
      <c r="N149" s="148" t="s">
        <v>36</v>
      </c>
      <c r="O149" s="136">
        <v>0</v>
      </c>
      <c r="P149" s="136">
        <f t="shared" si="11"/>
        <v>0</v>
      </c>
      <c r="Q149" s="136">
        <v>8.7499999999999994E-2</v>
      </c>
      <c r="R149" s="136">
        <f t="shared" si="12"/>
        <v>8.7499999999999994E-2</v>
      </c>
      <c r="S149" s="136">
        <v>0</v>
      </c>
      <c r="T149" s="137">
        <f t="shared" si="13"/>
        <v>0</v>
      </c>
      <c r="AR149" s="138" t="s">
        <v>223</v>
      </c>
      <c r="AT149" s="138" t="s">
        <v>220</v>
      </c>
      <c r="AU149" s="138" t="s">
        <v>126</v>
      </c>
      <c r="AY149" s="13" t="s">
        <v>117</v>
      </c>
      <c r="BE149" s="139">
        <f t="shared" si="14"/>
        <v>0</v>
      </c>
      <c r="BF149" s="139">
        <f t="shared" si="15"/>
        <v>0</v>
      </c>
      <c r="BG149" s="139">
        <f t="shared" si="16"/>
        <v>0</v>
      </c>
      <c r="BH149" s="139">
        <f t="shared" si="17"/>
        <v>0</v>
      </c>
      <c r="BI149" s="139">
        <f t="shared" si="18"/>
        <v>0</v>
      </c>
      <c r="BJ149" s="13" t="s">
        <v>126</v>
      </c>
      <c r="BK149" s="139">
        <f t="shared" si="19"/>
        <v>0</v>
      </c>
      <c r="BL149" s="13" t="s">
        <v>184</v>
      </c>
      <c r="BM149" s="138" t="s">
        <v>406</v>
      </c>
    </row>
    <row r="150" spans="2:65" s="265" customFormat="1" ht="24" customHeight="1">
      <c r="B150" s="266"/>
      <c r="C150" s="128">
        <v>28</v>
      </c>
      <c r="D150" s="128" t="s">
        <v>120</v>
      </c>
      <c r="E150" s="129" t="s">
        <v>524</v>
      </c>
      <c r="F150" s="130" t="s">
        <v>748</v>
      </c>
      <c r="G150" s="131" t="s">
        <v>526</v>
      </c>
      <c r="H150" s="132">
        <v>2650</v>
      </c>
      <c r="I150" s="133"/>
      <c r="J150" s="133">
        <f t="shared" si="10"/>
        <v>0</v>
      </c>
      <c r="K150" s="130" t="s">
        <v>129</v>
      </c>
      <c r="L150" s="271"/>
      <c r="M150" s="134" t="s">
        <v>1</v>
      </c>
      <c r="N150" s="272" t="s">
        <v>36</v>
      </c>
      <c r="O150" s="268">
        <v>0.22</v>
      </c>
      <c r="P150" s="268">
        <f t="shared" si="11"/>
        <v>583</v>
      </c>
      <c r="Q150" s="268">
        <v>6.0000000000000002E-5</v>
      </c>
      <c r="R150" s="268">
        <f t="shared" si="12"/>
        <v>0.159</v>
      </c>
      <c r="S150" s="268">
        <v>0</v>
      </c>
      <c r="T150" s="137">
        <f t="shared" si="13"/>
        <v>0</v>
      </c>
      <c r="AR150" s="138" t="s">
        <v>184</v>
      </c>
      <c r="AT150" s="138" t="s">
        <v>120</v>
      </c>
      <c r="AU150" s="138" t="s">
        <v>126</v>
      </c>
      <c r="AY150" s="269" t="s">
        <v>117</v>
      </c>
      <c r="BE150" s="270">
        <f t="shared" si="14"/>
        <v>0</v>
      </c>
      <c r="BF150" s="270">
        <f t="shared" si="15"/>
        <v>0</v>
      </c>
      <c r="BG150" s="270">
        <f t="shared" si="16"/>
        <v>0</v>
      </c>
      <c r="BH150" s="270">
        <f t="shared" si="17"/>
        <v>0</v>
      </c>
      <c r="BI150" s="270">
        <f t="shared" si="18"/>
        <v>0</v>
      </c>
      <c r="BJ150" s="269" t="s">
        <v>126</v>
      </c>
      <c r="BK150" s="270">
        <f t="shared" si="19"/>
        <v>0</v>
      </c>
      <c r="BL150" s="269" t="s">
        <v>184</v>
      </c>
      <c r="BM150" s="138" t="s">
        <v>527</v>
      </c>
    </row>
    <row r="151" spans="2:65" s="265" customFormat="1" ht="16.5" customHeight="1">
      <c r="B151" s="266"/>
      <c r="C151" s="140">
        <v>29</v>
      </c>
      <c r="D151" s="140" t="s">
        <v>220</v>
      </c>
      <c r="E151" s="141" t="s">
        <v>529</v>
      </c>
      <c r="F151" s="142" t="s">
        <v>747</v>
      </c>
      <c r="G151" s="143" t="s">
        <v>526</v>
      </c>
      <c r="H151" s="144">
        <v>2915</v>
      </c>
      <c r="I151" s="145"/>
      <c r="J151" s="145">
        <f t="shared" si="10"/>
        <v>0</v>
      </c>
      <c r="K151" s="142" t="s">
        <v>1</v>
      </c>
      <c r="L151" s="146"/>
      <c r="M151" s="147" t="s">
        <v>1</v>
      </c>
      <c r="N151" s="267" t="s">
        <v>36</v>
      </c>
      <c r="O151" s="268">
        <v>0</v>
      </c>
      <c r="P151" s="268">
        <f t="shared" si="11"/>
        <v>0</v>
      </c>
      <c r="Q151" s="268">
        <v>0</v>
      </c>
      <c r="R151" s="268">
        <f t="shared" si="12"/>
        <v>0</v>
      </c>
      <c r="S151" s="268">
        <v>0</v>
      </c>
      <c r="T151" s="137">
        <f t="shared" si="13"/>
        <v>0</v>
      </c>
      <c r="AR151" s="138" t="s">
        <v>223</v>
      </c>
      <c r="AT151" s="138" t="s">
        <v>220</v>
      </c>
      <c r="AU151" s="138" t="s">
        <v>126</v>
      </c>
      <c r="AY151" s="269" t="s">
        <v>117</v>
      </c>
      <c r="BE151" s="270">
        <f t="shared" si="14"/>
        <v>0</v>
      </c>
      <c r="BF151" s="270">
        <f t="shared" si="15"/>
        <v>0</v>
      </c>
      <c r="BG151" s="270">
        <f t="shared" si="16"/>
        <v>0</v>
      </c>
      <c r="BH151" s="270">
        <f t="shared" si="17"/>
        <v>0</v>
      </c>
      <c r="BI151" s="270">
        <f t="shared" si="18"/>
        <v>0</v>
      </c>
      <c r="BJ151" s="269" t="s">
        <v>126</v>
      </c>
      <c r="BK151" s="270">
        <f t="shared" si="19"/>
        <v>0</v>
      </c>
      <c r="BL151" s="269" t="s">
        <v>184</v>
      </c>
      <c r="BM151" s="138" t="s">
        <v>531</v>
      </c>
    </row>
    <row r="152" spans="2:65" s="1" customFormat="1" ht="24" customHeight="1">
      <c r="B152" s="127"/>
      <c r="C152" s="128">
        <v>30</v>
      </c>
      <c r="D152" s="128" t="s">
        <v>120</v>
      </c>
      <c r="E152" s="129" t="s">
        <v>408</v>
      </c>
      <c r="F152" s="130" t="s">
        <v>409</v>
      </c>
      <c r="G152" s="131" t="s">
        <v>286</v>
      </c>
      <c r="H152" s="132">
        <v>1139.337</v>
      </c>
      <c r="I152" s="133"/>
      <c r="J152" s="133">
        <f t="shared" si="10"/>
        <v>0</v>
      </c>
      <c r="K152" s="130" t="s">
        <v>129</v>
      </c>
      <c r="L152" s="25"/>
      <c r="M152" s="153" t="s">
        <v>1</v>
      </c>
      <c r="N152" s="154" t="s">
        <v>36</v>
      </c>
      <c r="O152" s="151">
        <v>0</v>
      </c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AR152" s="138" t="s">
        <v>184</v>
      </c>
      <c r="AT152" s="138" t="s">
        <v>120</v>
      </c>
      <c r="AU152" s="138" t="s">
        <v>126</v>
      </c>
      <c r="AY152" s="13" t="s">
        <v>117</v>
      </c>
      <c r="BE152" s="139">
        <f t="shared" si="14"/>
        <v>0</v>
      </c>
      <c r="BF152" s="139">
        <f t="shared" si="15"/>
        <v>0</v>
      </c>
      <c r="BG152" s="139">
        <f t="shared" si="16"/>
        <v>0</v>
      </c>
      <c r="BH152" s="139">
        <f t="shared" si="17"/>
        <v>0</v>
      </c>
      <c r="BI152" s="139">
        <f t="shared" si="18"/>
        <v>0</v>
      </c>
      <c r="BJ152" s="13" t="s">
        <v>126</v>
      </c>
      <c r="BK152" s="139">
        <f t="shared" si="19"/>
        <v>0</v>
      </c>
      <c r="BL152" s="13" t="s">
        <v>184</v>
      </c>
      <c r="BM152" s="138" t="s">
        <v>410</v>
      </c>
    </row>
    <row r="153" spans="2:65" s="1" customFormat="1" ht="6.95" customHeight="1"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25"/>
    </row>
  </sheetData>
  <autoFilter ref="C118:K152" xr:uid="{00000000-0009-0000-0000-000003000000}"/>
  <mergeCells count="9">
    <mergeCell ref="E109:H109"/>
    <mergeCell ref="E111:H111"/>
    <mergeCell ref="L2:V2"/>
    <mergeCell ref="E7:H7"/>
    <mergeCell ref="E9:H9"/>
    <mergeCell ref="E27:H27"/>
    <mergeCell ref="E85:H85"/>
    <mergeCell ref="E87:H87"/>
    <mergeCell ref="E18:G1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78"/>
  <sheetViews>
    <sheetView showGridLines="0" topLeftCell="A158" workbookViewId="0">
      <selection activeCell="I171" sqref="I171:I17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0"/>
    </row>
    <row r="2" spans="1:46" ht="36.950000000000003" customHeight="1">
      <c r="L2" s="301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3" t="s">
        <v>88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89</v>
      </c>
      <c r="L4" s="16"/>
      <c r="M4" s="81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12</v>
      </c>
      <c r="L6" s="16"/>
    </row>
    <row r="7" spans="1:46" ht="16.5" customHeight="1">
      <c r="B7" s="16"/>
      <c r="E7" s="321" t="str">
        <f>'Rekapitulácia stavby'!K6</f>
        <v>Zníženie energetickej náročnosti objektov spoločnosti HERN, s.r.o. Námestovo - SO 201</v>
      </c>
      <c r="F7" s="322"/>
      <c r="G7" s="322"/>
      <c r="H7" s="322"/>
      <c r="L7" s="16"/>
    </row>
    <row r="8" spans="1:46" s="1" customFormat="1" ht="12" customHeight="1">
      <c r="B8" s="25"/>
      <c r="D8" s="22" t="s">
        <v>90</v>
      </c>
      <c r="L8" s="25"/>
    </row>
    <row r="9" spans="1:46" s="1" customFormat="1" ht="36.950000000000003" customHeight="1">
      <c r="B9" s="25"/>
      <c r="E9" s="315" t="s">
        <v>411</v>
      </c>
      <c r="F9" s="323"/>
      <c r="G9" s="323"/>
      <c r="H9" s="323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281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19</v>
      </c>
      <c r="I14" s="22" t="s">
        <v>20</v>
      </c>
      <c r="J14" s="20" t="s">
        <v>1</v>
      </c>
      <c r="L14" s="25"/>
    </row>
    <row r="15" spans="1:46" s="1" customFormat="1" ht="18" customHeight="1">
      <c r="B15" s="25"/>
      <c r="E15" s="20" t="s">
        <v>21</v>
      </c>
      <c r="I15" s="22" t="s">
        <v>22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82" t="s">
        <v>750</v>
      </c>
      <c r="L17" s="25"/>
    </row>
    <row r="18" spans="2:12" s="1" customFormat="1" ht="18" customHeight="1">
      <c r="B18" s="25"/>
      <c r="E18" s="324" t="s">
        <v>750</v>
      </c>
      <c r="F18" s="324"/>
      <c r="G18" s="324"/>
      <c r="I18" s="22" t="s">
        <v>22</v>
      </c>
      <c r="J18" s="282" t="s">
        <v>750</v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 t="s">
        <v>25</v>
      </c>
      <c r="I21" s="22" t="s">
        <v>22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20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2"/>
      <c r="E27" s="302" t="s">
        <v>1</v>
      </c>
      <c r="F27" s="302"/>
      <c r="G27" s="302"/>
      <c r="H27" s="302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5"/>
      <c r="E29" s="45"/>
      <c r="F29" s="45"/>
      <c r="G29" s="45"/>
      <c r="H29" s="45"/>
      <c r="I29" s="45"/>
      <c r="J29" s="45"/>
      <c r="K29" s="45"/>
      <c r="L29" s="25"/>
    </row>
    <row r="30" spans="2:12" s="1" customFormat="1" ht="25.35" customHeight="1">
      <c r="B30" s="25"/>
      <c r="D30" s="83" t="s">
        <v>30</v>
      </c>
      <c r="J30" s="58">
        <f>ROUND(J126, 2)</f>
        <v>0</v>
      </c>
      <c r="L30" s="25"/>
    </row>
    <row r="31" spans="2:12" s="1" customFormat="1" ht="6.95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4" t="s">
        <v>34</v>
      </c>
      <c r="E33" s="22" t="s">
        <v>35</v>
      </c>
      <c r="F33" s="85">
        <f>ROUND((SUM(BE126:BE177)),  2)</f>
        <v>0</v>
      </c>
      <c r="I33" s="86">
        <v>0.2</v>
      </c>
      <c r="J33" s="85">
        <f>ROUND(((SUM(BE126:BE177))*I33),  2)</f>
        <v>0</v>
      </c>
      <c r="L33" s="25"/>
    </row>
    <row r="34" spans="2:12" s="1" customFormat="1" ht="14.45" customHeight="1">
      <c r="B34" s="25"/>
      <c r="E34" s="22" t="s">
        <v>36</v>
      </c>
      <c r="F34" s="85">
        <f>ROUND((SUM(BF126:BF177)),  2)</f>
        <v>0</v>
      </c>
      <c r="I34" s="86">
        <v>0.2</v>
      </c>
      <c r="J34" s="85">
        <f>ROUND(((SUM(BF126:BF177))*I34),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5">
        <f>ROUND((SUM(BG126:BG177)),  2)</f>
        <v>0</v>
      </c>
      <c r="I35" s="86">
        <v>0.2</v>
      </c>
      <c r="J35" s="85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5">
        <f>ROUND((SUM(BH126:BH177)),  2)</f>
        <v>0</v>
      </c>
      <c r="I36" s="86">
        <v>0.2</v>
      </c>
      <c r="J36" s="85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5">
        <f>ROUND((SUM(BI126:BI177)),  2)</f>
        <v>0</v>
      </c>
      <c r="I37" s="86">
        <v>0</v>
      </c>
      <c r="J37" s="85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7"/>
      <c r="D39" s="88" t="s">
        <v>40</v>
      </c>
      <c r="E39" s="49"/>
      <c r="F39" s="49"/>
      <c r="G39" s="89" t="s">
        <v>41</v>
      </c>
      <c r="H39" s="90" t="s">
        <v>42</v>
      </c>
      <c r="I39" s="49"/>
      <c r="J39" s="91">
        <f>SUM(J30:J37)</f>
        <v>0</v>
      </c>
      <c r="K39" s="92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3" t="s">
        <v>46</v>
      </c>
      <c r="G61" s="36" t="s">
        <v>45</v>
      </c>
      <c r="H61" s="27"/>
      <c r="I61" s="27"/>
      <c r="J61" s="94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3" t="s">
        <v>46</v>
      </c>
      <c r="G76" s="36" t="s">
        <v>45</v>
      </c>
      <c r="H76" s="27"/>
      <c r="I76" s="27"/>
      <c r="J76" s="94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92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321" t="str">
        <f>E7</f>
        <v>Zníženie energetickej náročnosti objektov spoločnosti HERN, s.r.o. Námestovo - SO 201</v>
      </c>
      <c r="F85" s="322"/>
      <c r="G85" s="322"/>
      <c r="H85" s="322"/>
      <c r="L85" s="25"/>
    </row>
    <row r="86" spans="2:47" s="1" customFormat="1" ht="12" customHeight="1">
      <c r="B86" s="25"/>
      <c r="C86" s="22" t="s">
        <v>90</v>
      </c>
      <c r="L86" s="25"/>
    </row>
    <row r="87" spans="2:47" s="1" customFormat="1" ht="16.5" customHeight="1">
      <c r="B87" s="25"/>
      <c r="E87" s="315" t="str">
        <f>E9</f>
        <v>04 - Ostatné</v>
      </c>
      <c r="F87" s="323"/>
      <c r="G87" s="323"/>
      <c r="H87" s="323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Námestovo</v>
      </c>
      <c r="I89" s="22" t="s">
        <v>18</v>
      </c>
      <c r="J89" s="281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19</v>
      </c>
      <c r="F91" s="20" t="str">
        <f>E15</f>
        <v>HERN, s.r.o. Námestovo</v>
      </c>
      <c r="I91" s="22" t="s">
        <v>24</v>
      </c>
      <c r="J91" s="23" t="str">
        <f>E21</f>
        <v xml:space="preserve">Ing.Tibor Petrík </v>
      </c>
      <c r="L91" s="25"/>
    </row>
    <row r="92" spans="2:47" s="1" customFormat="1" ht="15.2" customHeight="1">
      <c r="B92" s="25"/>
      <c r="C92" s="22" t="s">
        <v>23</v>
      </c>
      <c r="F92" s="20" t="str">
        <f>IF(E18="","",E18)</f>
        <v>Vyplň údaj</v>
      </c>
      <c r="I92" s="22" t="s">
        <v>27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5" t="s">
        <v>93</v>
      </c>
      <c r="D94" s="87"/>
      <c r="E94" s="87"/>
      <c r="F94" s="87"/>
      <c r="G94" s="87"/>
      <c r="H94" s="87"/>
      <c r="I94" s="87"/>
      <c r="J94" s="96" t="s">
        <v>94</v>
      </c>
      <c r="K94" s="87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7" t="s">
        <v>95</v>
      </c>
      <c r="J96" s="58">
        <f>J126</f>
        <v>0</v>
      </c>
      <c r="L96" s="25"/>
      <c r="AU96" s="13" t="s">
        <v>96</v>
      </c>
    </row>
    <row r="97" spans="2:12" s="8" customFormat="1" ht="24.95" customHeight="1">
      <c r="B97" s="98"/>
      <c r="D97" s="99" t="s">
        <v>97</v>
      </c>
      <c r="E97" s="100"/>
      <c r="F97" s="100"/>
      <c r="G97" s="100"/>
      <c r="H97" s="100"/>
      <c r="I97" s="100"/>
      <c r="J97" s="101">
        <f>J127</f>
        <v>0</v>
      </c>
      <c r="L97" s="98"/>
    </row>
    <row r="98" spans="2:12" s="9" customFormat="1" ht="19.899999999999999" customHeight="1">
      <c r="B98" s="102"/>
      <c r="D98" s="103" t="s">
        <v>412</v>
      </c>
      <c r="E98" s="104"/>
      <c r="F98" s="104"/>
      <c r="G98" s="104"/>
      <c r="H98" s="104"/>
      <c r="I98" s="104"/>
      <c r="J98" s="105">
        <f>J128</f>
        <v>0</v>
      </c>
      <c r="L98" s="102"/>
    </row>
    <row r="99" spans="2:12" s="9" customFormat="1" ht="19.899999999999999" customHeight="1">
      <c r="B99" s="102"/>
      <c r="D99" s="103" t="s">
        <v>413</v>
      </c>
      <c r="E99" s="104"/>
      <c r="F99" s="104"/>
      <c r="G99" s="104"/>
      <c r="H99" s="104"/>
      <c r="I99" s="104"/>
      <c r="J99" s="105">
        <f>J130</f>
        <v>0</v>
      </c>
      <c r="L99" s="102"/>
    </row>
    <row r="100" spans="2:12" s="9" customFormat="1" ht="19.899999999999999" customHeight="1">
      <c r="B100" s="102"/>
      <c r="D100" s="103" t="s">
        <v>99</v>
      </c>
      <c r="E100" s="104"/>
      <c r="F100" s="104"/>
      <c r="G100" s="104"/>
      <c r="H100" s="104"/>
      <c r="I100" s="104"/>
      <c r="J100" s="105">
        <f>J137</f>
        <v>0</v>
      </c>
      <c r="L100" s="102"/>
    </row>
    <row r="101" spans="2:12" s="9" customFormat="1" ht="19.899999999999999" customHeight="1">
      <c r="B101" s="102"/>
      <c r="D101" s="103" t="s">
        <v>100</v>
      </c>
      <c r="E101" s="104"/>
      <c r="F101" s="104"/>
      <c r="G101" s="104"/>
      <c r="H101" s="104"/>
      <c r="I101" s="104"/>
      <c r="J101" s="105">
        <f>J149</f>
        <v>0</v>
      </c>
      <c r="L101" s="102"/>
    </row>
    <row r="102" spans="2:12" s="8" customFormat="1" ht="24.95" customHeight="1">
      <c r="B102" s="98"/>
      <c r="D102" s="99" t="s">
        <v>101</v>
      </c>
      <c r="E102" s="100"/>
      <c r="F102" s="100"/>
      <c r="G102" s="100"/>
      <c r="H102" s="100"/>
      <c r="I102" s="100"/>
      <c r="J102" s="101">
        <f>J151</f>
        <v>0</v>
      </c>
      <c r="L102" s="98"/>
    </row>
    <row r="103" spans="2:12" s="9" customFormat="1" ht="19.899999999999999" customHeight="1">
      <c r="B103" s="102"/>
      <c r="D103" s="103" t="s">
        <v>414</v>
      </c>
      <c r="E103" s="104"/>
      <c r="F103" s="104"/>
      <c r="G103" s="104"/>
      <c r="H103" s="104"/>
      <c r="I103" s="104"/>
      <c r="J103" s="105">
        <f>J152</f>
        <v>0</v>
      </c>
      <c r="L103" s="102"/>
    </row>
    <row r="104" spans="2:12" s="9" customFormat="1" ht="19.899999999999999" customHeight="1">
      <c r="B104" s="102"/>
      <c r="D104" s="103" t="s">
        <v>238</v>
      </c>
      <c r="E104" s="104"/>
      <c r="F104" s="104"/>
      <c r="G104" s="104"/>
      <c r="H104" s="104"/>
      <c r="I104" s="104"/>
      <c r="J104" s="105">
        <f>J157</f>
        <v>0</v>
      </c>
      <c r="L104" s="102"/>
    </row>
    <row r="105" spans="2:12" s="9" customFormat="1" ht="19.899999999999999" customHeight="1">
      <c r="B105" s="102"/>
      <c r="D105" s="103" t="s">
        <v>325</v>
      </c>
      <c r="E105" s="104"/>
      <c r="F105" s="104"/>
      <c r="G105" s="104"/>
      <c r="H105" s="104"/>
      <c r="I105" s="104"/>
      <c r="J105" s="105">
        <f>J168</f>
        <v>0</v>
      </c>
      <c r="L105" s="102"/>
    </row>
    <row r="106" spans="2:12" s="9" customFormat="1" ht="19.899999999999999" customHeight="1">
      <c r="B106" s="102"/>
      <c r="D106" s="103" t="s">
        <v>102</v>
      </c>
      <c r="E106" s="104"/>
      <c r="F106" s="104"/>
      <c r="G106" s="104"/>
      <c r="H106" s="104"/>
      <c r="I106" s="104"/>
      <c r="J106" s="105">
        <f>J170</f>
        <v>0</v>
      </c>
      <c r="L106" s="102"/>
    </row>
    <row r="107" spans="2:12" s="1" customFormat="1" ht="21.75" customHeight="1">
      <c r="B107" s="25"/>
      <c r="L107" s="25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12" spans="2:12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63" s="1" customFormat="1" ht="24.95" customHeight="1">
      <c r="B113" s="25"/>
      <c r="C113" s="17" t="s">
        <v>103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12</v>
      </c>
      <c r="L115" s="25"/>
    </row>
    <row r="116" spans="2:63" s="1" customFormat="1" ht="16.5" customHeight="1">
      <c r="B116" s="25"/>
      <c r="E116" s="321" t="str">
        <f>E7</f>
        <v>Zníženie energetickej náročnosti objektov spoločnosti HERN, s.r.o. Námestovo - SO 201</v>
      </c>
      <c r="F116" s="322"/>
      <c r="G116" s="322"/>
      <c r="H116" s="322"/>
      <c r="L116" s="25"/>
    </row>
    <row r="117" spans="2:63" s="1" customFormat="1" ht="12" customHeight="1">
      <c r="B117" s="25"/>
      <c r="C117" s="22" t="s">
        <v>90</v>
      </c>
      <c r="L117" s="25"/>
    </row>
    <row r="118" spans="2:63" s="1" customFormat="1" ht="16.5" customHeight="1">
      <c r="B118" s="25"/>
      <c r="E118" s="315" t="str">
        <f>E9</f>
        <v>04 - Ostatné</v>
      </c>
      <c r="F118" s="323"/>
      <c r="G118" s="323"/>
      <c r="H118" s="323"/>
      <c r="L118" s="25"/>
    </row>
    <row r="119" spans="2:63" s="1" customFormat="1" ht="6.95" customHeight="1">
      <c r="B119" s="25"/>
      <c r="L119" s="25"/>
    </row>
    <row r="120" spans="2:63" s="1" customFormat="1" ht="12" customHeight="1">
      <c r="B120" s="25"/>
      <c r="C120" s="22" t="s">
        <v>16</v>
      </c>
      <c r="F120" s="20" t="str">
        <f>F12</f>
        <v>Námestovo</v>
      </c>
      <c r="I120" s="22" t="s">
        <v>18</v>
      </c>
      <c r="J120" s="281" t="str">
        <f>IF(J12="","",J12)</f>
        <v/>
      </c>
      <c r="L120" s="25"/>
    </row>
    <row r="121" spans="2:63" s="1" customFormat="1" ht="6.95" customHeight="1">
      <c r="B121" s="25"/>
      <c r="L121" s="25"/>
    </row>
    <row r="122" spans="2:63" s="1" customFormat="1" ht="15.2" customHeight="1">
      <c r="B122" s="25"/>
      <c r="C122" s="22" t="s">
        <v>19</v>
      </c>
      <c r="F122" s="20" t="str">
        <f>E15</f>
        <v>HERN, s.r.o. Námestovo</v>
      </c>
      <c r="I122" s="22" t="s">
        <v>24</v>
      </c>
      <c r="J122" s="23" t="str">
        <f>E21</f>
        <v xml:space="preserve">Ing.Tibor Petrík </v>
      </c>
      <c r="L122" s="25"/>
    </row>
    <row r="123" spans="2:63" s="1" customFormat="1" ht="15.2" customHeight="1">
      <c r="B123" s="25"/>
      <c r="C123" s="22" t="s">
        <v>23</v>
      </c>
      <c r="F123" s="20" t="str">
        <f>IF(E18="","",E18)</f>
        <v>Vyplň údaj</v>
      </c>
      <c r="I123" s="22" t="s">
        <v>27</v>
      </c>
      <c r="J123" s="23" t="str">
        <f>E24</f>
        <v xml:space="preserve"> </v>
      </c>
      <c r="L123" s="25"/>
    </row>
    <row r="124" spans="2:63" s="1" customFormat="1" ht="10.35" customHeight="1">
      <c r="B124" s="25"/>
      <c r="L124" s="25"/>
    </row>
    <row r="125" spans="2:63" s="10" customFormat="1" ht="29.25" customHeight="1">
      <c r="B125" s="106"/>
      <c r="C125" s="107" t="s">
        <v>104</v>
      </c>
      <c r="D125" s="108" t="s">
        <v>55</v>
      </c>
      <c r="E125" s="108" t="s">
        <v>51</v>
      </c>
      <c r="F125" s="108" t="s">
        <v>52</v>
      </c>
      <c r="G125" s="108" t="s">
        <v>105</v>
      </c>
      <c r="H125" s="108" t="s">
        <v>106</v>
      </c>
      <c r="I125" s="108" t="s">
        <v>107</v>
      </c>
      <c r="J125" s="109" t="s">
        <v>94</v>
      </c>
      <c r="K125" s="110" t="s">
        <v>108</v>
      </c>
      <c r="L125" s="106"/>
      <c r="M125" s="51" t="s">
        <v>1</v>
      </c>
      <c r="N125" s="52" t="s">
        <v>34</v>
      </c>
      <c r="O125" s="52" t="s">
        <v>109</v>
      </c>
      <c r="P125" s="52" t="s">
        <v>110</v>
      </c>
      <c r="Q125" s="52" t="s">
        <v>111</v>
      </c>
      <c r="R125" s="52" t="s">
        <v>112</v>
      </c>
      <c r="S125" s="52" t="s">
        <v>113</v>
      </c>
      <c r="T125" s="53" t="s">
        <v>114</v>
      </c>
    </row>
    <row r="126" spans="2:63" s="1" customFormat="1" ht="22.9" customHeight="1">
      <c r="B126" s="25"/>
      <c r="C126" s="56" t="s">
        <v>95</v>
      </c>
      <c r="J126" s="111">
        <f>BK126</f>
        <v>0</v>
      </c>
      <c r="L126" s="25"/>
      <c r="M126" s="54"/>
      <c r="N126" s="45"/>
      <c r="O126" s="45"/>
      <c r="P126" s="112">
        <f>P127+P151</f>
        <v>3767.1499970000004</v>
      </c>
      <c r="Q126" s="45"/>
      <c r="R126" s="112">
        <f>R127+R151</f>
        <v>18.065701949999998</v>
      </c>
      <c r="S126" s="45"/>
      <c r="T126" s="113">
        <f>T127+T151</f>
        <v>69.75550299999999</v>
      </c>
      <c r="AT126" s="13" t="s">
        <v>69</v>
      </c>
      <c r="AU126" s="13" t="s">
        <v>96</v>
      </c>
      <c r="BK126" s="114">
        <f>BK127+BK151</f>
        <v>0</v>
      </c>
    </row>
    <row r="127" spans="2:63" s="11" customFormat="1" ht="25.9" customHeight="1">
      <c r="B127" s="115"/>
      <c r="D127" s="116" t="s">
        <v>69</v>
      </c>
      <c r="E127" s="117" t="s">
        <v>115</v>
      </c>
      <c r="F127" s="117" t="s">
        <v>116</v>
      </c>
      <c r="J127" s="118">
        <f>BK127</f>
        <v>0</v>
      </c>
      <c r="L127" s="115"/>
      <c r="M127" s="119"/>
      <c r="N127" s="120"/>
      <c r="O127" s="120"/>
      <c r="P127" s="121">
        <f>P128+P130+P137+P149</f>
        <v>585.65686200000005</v>
      </c>
      <c r="Q127" s="120"/>
      <c r="R127" s="121">
        <f>R128+R130+R137+R149</f>
        <v>17.050232949999998</v>
      </c>
      <c r="S127" s="120"/>
      <c r="T127" s="122">
        <f>T128+T130+T137+T149</f>
        <v>7.7380800000000001</v>
      </c>
      <c r="AR127" s="116" t="s">
        <v>78</v>
      </c>
      <c r="AT127" s="123" t="s">
        <v>69</v>
      </c>
      <c r="AU127" s="123" t="s">
        <v>70</v>
      </c>
      <c r="AY127" s="116" t="s">
        <v>117</v>
      </c>
      <c r="BK127" s="124">
        <f>BK128+BK130+BK137+BK149</f>
        <v>0</v>
      </c>
    </row>
    <row r="128" spans="2:63" s="11" customFormat="1" ht="22.9" customHeight="1">
      <c r="B128" s="115"/>
      <c r="D128" s="116" t="s">
        <v>69</v>
      </c>
      <c r="E128" s="125" t="s">
        <v>131</v>
      </c>
      <c r="F128" s="125" t="s">
        <v>415</v>
      </c>
      <c r="J128" s="126">
        <f>BK128</f>
        <v>0</v>
      </c>
      <c r="L128" s="115"/>
      <c r="M128" s="119"/>
      <c r="N128" s="120"/>
      <c r="O128" s="120"/>
      <c r="P128" s="121">
        <f>P129</f>
        <v>44.234584000000005</v>
      </c>
      <c r="Q128" s="120"/>
      <c r="R128" s="121">
        <f>R129</f>
        <v>13.78889755</v>
      </c>
      <c r="S128" s="120"/>
      <c r="T128" s="122">
        <f>T129</f>
        <v>0</v>
      </c>
      <c r="AR128" s="116" t="s">
        <v>78</v>
      </c>
      <c r="AT128" s="123" t="s">
        <v>69</v>
      </c>
      <c r="AU128" s="123" t="s">
        <v>78</v>
      </c>
      <c r="AY128" s="116" t="s">
        <v>117</v>
      </c>
      <c r="BK128" s="124">
        <f>BK129</f>
        <v>0</v>
      </c>
    </row>
    <row r="129" spans="2:65" s="1" customFormat="1" ht="24" customHeight="1">
      <c r="B129" s="127"/>
      <c r="C129" s="128" t="s">
        <v>78</v>
      </c>
      <c r="D129" s="128" t="s">
        <v>120</v>
      </c>
      <c r="E129" s="129" t="s">
        <v>416</v>
      </c>
      <c r="F129" s="130" t="s">
        <v>417</v>
      </c>
      <c r="G129" s="131" t="s">
        <v>418</v>
      </c>
      <c r="H129" s="132">
        <v>23.731000000000002</v>
      </c>
      <c r="I129" s="133"/>
      <c r="J129" s="133">
        <f>ROUND(I129*H129,2)</f>
        <v>0</v>
      </c>
      <c r="K129" s="130" t="s">
        <v>129</v>
      </c>
      <c r="L129" s="25"/>
      <c r="M129" s="134" t="s">
        <v>1</v>
      </c>
      <c r="N129" s="135" t="s">
        <v>36</v>
      </c>
      <c r="O129" s="136">
        <v>1.8640000000000001</v>
      </c>
      <c r="P129" s="136">
        <f>O129*H129</f>
        <v>44.234584000000005</v>
      </c>
      <c r="Q129" s="136">
        <v>0.58104999999999996</v>
      </c>
      <c r="R129" s="136">
        <f>Q129*H129</f>
        <v>13.78889755</v>
      </c>
      <c r="S129" s="136">
        <v>0</v>
      </c>
      <c r="T129" s="137">
        <f>S129*H129</f>
        <v>0</v>
      </c>
      <c r="AR129" s="138" t="s">
        <v>125</v>
      </c>
      <c r="AT129" s="138" t="s">
        <v>120</v>
      </c>
      <c r="AU129" s="138" t="s">
        <v>126</v>
      </c>
      <c r="AY129" s="13" t="s">
        <v>117</v>
      </c>
      <c r="BE129" s="139">
        <f>IF(N129="základná",J129,0)</f>
        <v>0</v>
      </c>
      <c r="BF129" s="139">
        <f>IF(N129="znížená",J129,0)</f>
        <v>0</v>
      </c>
      <c r="BG129" s="139">
        <f>IF(N129="zákl. prenesená",J129,0)</f>
        <v>0</v>
      </c>
      <c r="BH129" s="139">
        <f>IF(N129="zníž. prenesená",J129,0)</f>
        <v>0</v>
      </c>
      <c r="BI129" s="139">
        <f>IF(N129="nulová",J129,0)</f>
        <v>0</v>
      </c>
      <c r="BJ129" s="13" t="s">
        <v>126</v>
      </c>
      <c r="BK129" s="139">
        <f>ROUND(I129*H129,2)</f>
        <v>0</v>
      </c>
      <c r="BL129" s="13" t="s">
        <v>125</v>
      </c>
      <c r="BM129" s="138" t="s">
        <v>419</v>
      </c>
    </row>
    <row r="130" spans="2:65" s="11" customFormat="1" ht="22.9" customHeight="1">
      <c r="B130" s="115"/>
      <c r="D130" s="116" t="s">
        <v>69</v>
      </c>
      <c r="E130" s="125" t="s">
        <v>118</v>
      </c>
      <c r="F130" s="125" t="s">
        <v>420</v>
      </c>
      <c r="J130" s="126">
        <f>BK130</f>
        <v>0</v>
      </c>
      <c r="L130" s="115"/>
      <c r="M130" s="119"/>
      <c r="N130" s="120"/>
      <c r="O130" s="120"/>
      <c r="P130" s="121">
        <f>SUM(P131:P136)</f>
        <v>122.54706</v>
      </c>
      <c r="Q130" s="120"/>
      <c r="R130" s="121">
        <f>SUM(R131:R136)</f>
        <v>2.9540754000000002</v>
      </c>
      <c r="S130" s="120"/>
      <c r="T130" s="122">
        <f>SUM(T131:T136)</f>
        <v>0</v>
      </c>
      <c r="AR130" s="116" t="s">
        <v>78</v>
      </c>
      <c r="AT130" s="123" t="s">
        <v>69</v>
      </c>
      <c r="AU130" s="123" t="s">
        <v>78</v>
      </c>
      <c r="AY130" s="116" t="s">
        <v>117</v>
      </c>
      <c r="BK130" s="124">
        <f>SUM(BK131:BK136)</f>
        <v>0</v>
      </c>
    </row>
    <row r="131" spans="2:65" s="1" customFormat="1" ht="24" customHeight="1">
      <c r="B131" s="127"/>
      <c r="C131" s="128" t="s">
        <v>126</v>
      </c>
      <c r="D131" s="128" t="s">
        <v>120</v>
      </c>
      <c r="E131" s="129" t="s">
        <v>421</v>
      </c>
      <c r="F131" s="130" t="s">
        <v>422</v>
      </c>
      <c r="G131" s="131" t="s">
        <v>123</v>
      </c>
      <c r="H131" s="132">
        <v>42.66</v>
      </c>
      <c r="I131" s="133"/>
      <c r="J131" s="133">
        <f t="shared" ref="J131:J136" si="0">ROUND(I131*H131,2)</f>
        <v>0</v>
      </c>
      <c r="K131" s="130" t="s">
        <v>129</v>
      </c>
      <c r="L131" s="25"/>
      <c r="M131" s="134" t="s">
        <v>1</v>
      </c>
      <c r="N131" s="135" t="s">
        <v>36</v>
      </c>
      <c r="O131" s="136">
        <v>0.8</v>
      </c>
      <c r="P131" s="136">
        <f t="shared" ref="P131:P136" si="1">O131*H131</f>
        <v>34.128</v>
      </c>
      <c r="Q131" s="136">
        <v>3.7560000000000003E-2</v>
      </c>
      <c r="R131" s="136">
        <f t="shared" ref="R131:R136" si="2">Q131*H131</f>
        <v>1.6023096000000001</v>
      </c>
      <c r="S131" s="136">
        <v>0</v>
      </c>
      <c r="T131" s="137">
        <f t="shared" ref="T131:T136" si="3">S131*H131</f>
        <v>0</v>
      </c>
      <c r="AR131" s="138" t="s">
        <v>125</v>
      </c>
      <c r="AT131" s="138" t="s">
        <v>120</v>
      </c>
      <c r="AU131" s="138" t="s">
        <v>126</v>
      </c>
      <c r="AY131" s="13" t="s">
        <v>117</v>
      </c>
      <c r="BE131" s="139">
        <f t="shared" ref="BE131:BE136" si="4">IF(N131="základná",J131,0)</f>
        <v>0</v>
      </c>
      <c r="BF131" s="139">
        <f t="shared" ref="BF131:BF136" si="5">IF(N131="znížená",J131,0)</f>
        <v>0</v>
      </c>
      <c r="BG131" s="139">
        <f t="shared" ref="BG131:BG136" si="6">IF(N131="zákl. prenesená",J131,0)</f>
        <v>0</v>
      </c>
      <c r="BH131" s="139">
        <f t="shared" ref="BH131:BH136" si="7">IF(N131="zníž. prenesená",J131,0)</f>
        <v>0</v>
      </c>
      <c r="BI131" s="139">
        <f t="shared" ref="BI131:BI136" si="8">IF(N131="nulová",J131,0)</f>
        <v>0</v>
      </c>
      <c r="BJ131" s="13" t="s">
        <v>126</v>
      </c>
      <c r="BK131" s="139">
        <f t="shared" ref="BK131:BK136" si="9">ROUND(I131*H131,2)</f>
        <v>0</v>
      </c>
      <c r="BL131" s="13" t="s">
        <v>125</v>
      </c>
      <c r="BM131" s="138" t="s">
        <v>423</v>
      </c>
    </row>
    <row r="132" spans="2:65" s="1" customFormat="1" ht="16.5" customHeight="1">
      <c r="B132" s="127"/>
      <c r="C132" s="128" t="s">
        <v>131</v>
      </c>
      <c r="D132" s="128" t="s">
        <v>120</v>
      </c>
      <c r="E132" s="129" t="s">
        <v>424</v>
      </c>
      <c r="F132" s="130" t="s">
        <v>425</v>
      </c>
      <c r="G132" s="131" t="s">
        <v>123</v>
      </c>
      <c r="H132" s="132">
        <v>42.66</v>
      </c>
      <c r="I132" s="133"/>
      <c r="J132" s="133">
        <f t="shared" si="0"/>
        <v>0</v>
      </c>
      <c r="K132" s="130" t="s">
        <v>137</v>
      </c>
      <c r="L132" s="25"/>
      <c r="M132" s="134" t="s">
        <v>1</v>
      </c>
      <c r="N132" s="135" t="s">
        <v>36</v>
      </c>
      <c r="O132" s="136">
        <v>5.1999999999999998E-2</v>
      </c>
      <c r="P132" s="136">
        <f t="shared" si="1"/>
        <v>2.2183199999999998</v>
      </c>
      <c r="Q132" s="136">
        <v>4.2000000000000002E-4</v>
      </c>
      <c r="R132" s="136">
        <f t="shared" si="2"/>
        <v>1.7917199999999998E-2</v>
      </c>
      <c r="S132" s="136">
        <v>0</v>
      </c>
      <c r="T132" s="137">
        <f t="shared" si="3"/>
        <v>0</v>
      </c>
      <c r="AR132" s="138" t="s">
        <v>125</v>
      </c>
      <c r="AT132" s="138" t="s">
        <v>120</v>
      </c>
      <c r="AU132" s="138" t="s">
        <v>126</v>
      </c>
      <c r="AY132" s="13" t="s">
        <v>117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3" t="s">
        <v>126</v>
      </c>
      <c r="BK132" s="139">
        <f t="shared" si="9"/>
        <v>0</v>
      </c>
      <c r="BL132" s="13" t="s">
        <v>125</v>
      </c>
      <c r="BM132" s="138" t="s">
        <v>426</v>
      </c>
    </row>
    <row r="133" spans="2:65" s="1" customFormat="1" ht="16.5" customHeight="1">
      <c r="B133" s="127"/>
      <c r="C133" s="128" t="s">
        <v>125</v>
      </c>
      <c r="D133" s="128" t="s">
        <v>120</v>
      </c>
      <c r="E133" s="129" t="s">
        <v>427</v>
      </c>
      <c r="F133" s="130" t="s">
        <v>428</v>
      </c>
      <c r="G133" s="131" t="s">
        <v>123</v>
      </c>
      <c r="H133" s="132">
        <v>42.66</v>
      </c>
      <c r="I133" s="133"/>
      <c r="J133" s="133">
        <f t="shared" si="0"/>
        <v>0</v>
      </c>
      <c r="K133" s="130" t="s">
        <v>137</v>
      </c>
      <c r="L133" s="25"/>
      <c r="M133" s="134" t="s">
        <v>1</v>
      </c>
      <c r="N133" s="135" t="s">
        <v>36</v>
      </c>
      <c r="O133" s="136">
        <v>0.19400000000000001</v>
      </c>
      <c r="P133" s="136">
        <f t="shared" si="1"/>
        <v>8.2760400000000001</v>
      </c>
      <c r="Q133" s="136">
        <v>1.9599999999999999E-3</v>
      </c>
      <c r="R133" s="136">
        <f t="shared" si="2"/>
        <v>8.3613599999999996E-2</v>
      </c>
      <c r="S133" s="136">
        <v>0</v>
      </c>
      <c r="T133" s="137">
        <f t="shared" si="3"/>
        <v>0</v>
      </c>
      <c r="AR133" s="138" t="s">
        <v>125</v>
      </c>
      <c r="AT133" s="138" t="s">
        <v>120</v>
      </c>
      <c r="AU133" s="138" t="s">
        <v>126</v>
      </c>
      <c r="AY133" s="13" t="s">
        <v>117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3" t="s">
        <v>126</v>
      </c>
      <c r="BK133" s="139">
        <f t="shared" si="9"/>
        <v>0</v>
      </c>
      <c r="BL133" s="13" t="s">
        <v>125</v>
      </c>
      <c r="BM133" s="138" t="s">
        <v>429</v>
      </c>
    </row>
    <row r="134" spans="2:65" s="1" customFormat="1" ht="16.5" customHeight="1">
      <c r="B134" s="127"/>
      <c r="C134" s="128" t="s">
        <v>139</v>
      </c>
      <c r="D134" s="128" t="s">
        <v>120</v>
      </c>
      <c r="E134" s="129" t="s">
        <v>430</v>
      </c>
      <c r="F134" s="130" t="s">
        <v>431</v>
      </c>
      <c r="G134" s="131" t="s">
        <v>178</v>
      </c>
      <c r="H134" s="132">
        <v>132.30000000000001</v>
      </c>
      <c r="I134" s="133"/>
      <c r="J134" s="133">
        <f t="shared" si="0"/>
        <v>0</v>
      </c>
      <c r="K134" s="130" t="s">
        <v>1</v>
      </c>
      <c r="L134" s="25"/>
      <c r="M134" s="134" t="s">
        <v>1</v>
      </c>
      <c r="N134" s="135" t="s">
        <v>36</v>
      </c>
      <c r="O134" s="136">
        <v>0.20799999999999999</v>
      </c>
      <c r="P134" s="136">
        <f t="shared" si="1"/>
        <v>27.5184</v>
      </c>
      <c r="Q134" s="136">
        <v>5.2999999999999998E-4</v>
      </c>
      <c r="R134" s="136">
        <f t="shared" si="2"/>
        <v>7.0119000000000001E-2</v>
      </c>
      <c r="S134" s="136">
        <v>0</v>
      </c>
      <c r="T134" s="137">
        <f t="shared" si="3"/>
        <v>0</v>
      </c>
      <c r="AR134" s="138" t="s">
        <v>125</v>
      </c>
      <c r="AT134" s="138" t="s">
        <v>120</v>
      </c>
      <c r="AU134" s="138" t="s">
        <v>126</v>
      </c>
      <c r="AY134" s="13" t="s">
        <v>117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126</v>
      </c>
      <c r="BK134" s="139">
        <f t="shared" si="9"/>
        <v>0</v>
      </c>
      <c r="BL134" s="13" t="s">
        <v>125</v>
      </c>
      <c r="BM134" s="138" t="s">
        <v>432</v>
      </c>
    </row>
    <row r="135" spans="2:65" s="1" customFormat="1" ht="24" customHeight="1">
      <c r="B135" s="127"/>
      <c r="C135" s="128" t="s">
        <v>118</v>
      </c>
      <c r="D135" s="128" t="s">
        <v>120</v>
      </c>
      <c r="E135" s="129" t="s">
        <v>433</v>
      </c>
      <c r="F135" s="130" t="s">
        <v>434</v>
      </c>
      <c r="G135" s="131" t="s">
        <v>178</v>
      </c>
      <c r="H135" s="132">
        <v>132.30000000000001</v>
      </c>
      <c r="I135" s="133"/>
      <c r="J135" s="133">
        <f t="shared" si="0"/>
        <v>0</v>
      </c>
      <c r="K135" s="130" t="s">
        <v>129</v>
      </c>
      <c r="L135" s="25"/>
      <c r="M135" s="134" t="s">
        <v>1</v>
      </c>
      <c r="N135" s="135" t="s">
        <v>36</v>
      </c>
      <c r="O135" s="136">
        <v>0.38100000000000001</v>
      </c>
      <c r="P135" s="136">
        <f t="shared" si="1"/>
        <v>50.406300000000002</v>
      </c>
      <c r="Q135" s="136">
        <v>7.9399999999999991E-3</v>
      </c>
      <c r="R135" s="136">
        <f t="shared" si="2"/>
        <v>1.050462</v>
      </c>
      <c r="S135" s="136">
        <v>0</v>
      </c>
      <c r="T135" s="137">
        <f t="shared" si="3"/>
        <v>0</v>
      </c>
      <c r="AR135" s="138" t="s">
        <v>125</v>
      </c>
      <c r="AT135" s="138" t="s">
        <v>120</v>
      </c>
      <c r="AU135" s="138" t="s">
        <v>126</v>
      </c>
      <c r="AY135" s="13" t="s">
        <v>117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126</v>
      </c>
      <c r="BK135" s="139">
        <f t="shared" si="9"/>
        <v>0</v>
      </c>
      <c r="BL135" s="13" t="s">
        <v>125</v>
      </c>
      <c r="BM135" s="138" t="s">
        <v>435</v>
      </c>
    </row>
    <row r="136" spans="2:65" s="1" customFormat="1" ht="24" customHeight="1">
      <c r="B136" s="127"/>
      <c r="C136" s="140" t="s">
        <v>146</v>
      </c>
      <c r="D136" s="140" t="s">
        <v>220</v>
      </c>
      <c r="E136" s="141" t="s">
        <v>436</v>
      </c>
      <c r="F136" s="142" t="s">
        <v>437</v>
      </c>
      <c r="G136" s="143" t="s">
        <v>178</v>
      </c>
      <c r="H136" s="144">
        <v>132.30000000000001</v>
      </c>
      <c r="I136" s="145"/>
      <c r="J136" s="145">
        <f t="shared" si="0"/>
        <v>0</v>
      </c>
      <c r="K136" s="142" t="s">
        <v>1</v>
      </c>
      <c r="L136" s="146"/>
      <c r="M136" s="147" t="s">
        <v>1</v>
      </c>
      <c r="N136" s="148" t="s">
        <v>36</v>
      </c>
      <c r="O136" s="136">
        <v>0</v>
      </c>
      <c r="P136" s="136">
        <f t="shared" si="1"/>
        <v>0</v>
      </c>
      <c r="Q136" s="136">
        <v>9.7999999999999997E-4</v>
      </c>
      <c r="R136" s="136">
        <f t="shared" si="2"/>
        <v>0.12965400000000002</v>
      </c>
      <c r="S136" s="136">
        <v>0</v>
      </c>
      <c r="T136" s="137">
        <f t="shared" si="3"/>
        <v>0</v>
      </c>
      <c r="AR136" s="138" t="s">
        <v>150</v>
      </c>
      <c r="AT136" s="138" t="s">
        <v>220</v>
      </c>
      <c r="AU136" s="138" t="s">
        <v>126</v>
      </c>
      <c r="AY136" s="13" t="s">
        <v>117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126</v>
      </c>
      <c r="BK136" s="139">
        <f t="shared" si="9"/>
        <v>0</v>
      </c>
      <c r="BL136" s="13" t="s">
        <v>125</v>
      </c>
      <c r="BM136" s="138" t="s">
        <v>438</v>
      </c>
    </row>
    <row r="137" spans="2:65" s="11" customFormat="1" ht="22.9" customHeight="1">
      <c r="B137" s="115"/>
      <c r="D137" s="116" t="s">
        <v>69</v>
      </c>
      <c r="E137" s="125" t="s">
        <v>154</v>
      </c>
      <c r="F137" s="125" t="s">
        <v>158</v>
      </c>
      <c r="J137" s="126">
        <f>BK137</f>
        <v>0</v>
      </c>
      <c r="L137" s="115"/>
      <c r="M137" s="119"/>
      <c r="N137" s="120"/>
      <c r="O137" s="120"/>
      <c r="P137" s="121">
        <f>SUM(P138:P148)</f>
        <v>376.88106800000003</v>
      </c>
      <c r="Q137" s="120"/>
      <c r="R137" s="121">
        <f>SUM(R138:R148)</f>
        <v>0.30725999999999998</v>
      </c>
      <c r="S137" s="120"/>
      <c r="T137" s="122">
        <f>SUM(T138:T148)</f>
        <v>7.7380800000000001</v>
      </c>
      <c r="AR137" s="116" t="s">
        <v>78</v>
      </c>
      <c r="AT137" s="123" t="s">
        <v>69</v>
      </c>
      <c r="AU137" s="123" t="s">
        <v>78</v>
      </c>
      <c r="AY137" s="116" t="s">
        <v>117</v>
      </c>
      <c r="BK137" s="124">
        <f>SUM(BK138:BK148)</f>
        <v>0</v>
      </c>
    </row>
    <row r="138" spans="2:65" s="1" customFormat="1" ht="24" customHeight="1">
      <c r="B138" s="127"/>
      <c r="C138" s="128" t="s">
        <v>150</v>
      </c>
      <c r="D138" s="128" t="s">
        <v>120</v>
      </c>
      <c r="E138" s="129" t="s">
        <v>439</v>
      </c>
      <c r="F138" s="130" t="s">
        <v>440</v>
      </c>
      <c r="G138" s="131" t="s">
        <v>123</v>
      </c>
      <c r="H138" s="132">
        <v>150</v>
      </c>
      <c r="I138" s="133"/>
      <c r="J138" s="133">
        <f t="shared" ref="J138:J148" si="10">ROUND(I138*H138,2)</f>
        <v>0</v>
      </c>
      <c r="K138" s="130" t="s">
        <v>129</v>
      </c>
      <c r="L138" s="25"/>
      <c r="M138" s="134" t="s">
        <v>1</v>
      </c>
      <c r="N138" s="135" t="s">
        <v>36</v>
      </c>
      <c r="O138" s="136">
        <v>9.9000000000000005E-2</v>
      </c>
      <c r="P138" s="136">
        <f t="shared" ref="P138:P148" si="11">O138*H138</f>
        <v>14.850000000000001</v>
      </c>
      <c r="Q138" s="136">
        <v>1.5299999999999999E-3</v>
      </c>
      <c r="R138" s="136">
        <f t="shared" ref="R138:R148" si="12">Q138*H138</f>
        <v>0.22949999999999998</v>
      </c>
      <c r="S138" s="136">
        <v>0</v>
      </c>
      <c r="T138" s="137">
        <f t="shared" ref="T138:T148" si="13">S138*H138</f>
        <v>0</v>
      </c>
      <c r="AR138" s="138" t="s">
        <v>125</v>
      </c>
      <c r="AT138" s="138" t="s">
        <v>120</v>
      </c>
      <c r="AU138" s="138" t="s">
        <v>126</v>
      </c>
      <c r="AY138" s="13" t="s">
        <v>117</v>
      </c>
      <c r="BE138" s="139">
        <f t="shared" ref="BE138:BE148" si="14">IF(N138="základná",J138,0)</f>
        <v>0</v>
      </c>
      <c r="BF138" s="139">
        <f t="shared" ref="BF138:BF148" si="15">IF(N138="znížená",J138,0)</f>
        <v>0</v>
      </c>
      <c r="BG138" s="139">
        <f t="shared" ref="BG138:BG148" si="16">IF(N138="zákl. prenesená",J138,0)</f>
        <v>0</v>
      </c>
      <c r="BH138" s="139">
        <f t="shared" ref="BH138:BH148" si="17">IF(N138="zníž. prenesená",J138,0)</f>
        <v>0</v>
      </c>
      <c r="BI138" s="139">
        <f t="shared" ref="BI138:BI148" si="18">IF(N138="nulová",J138,0)</f>
        <v>0</v>
      </c>
      <c r="BJ138" s="13" t="s">
        <v>126</v>
      </c>
      <c r="BK138" s="139">
        <f t="shared" ref="BK138:BK148" si="19">ROUND(I138*H138,2)</f>
        <v>0</v>
      </c>
      <c r="BL138" s="13" t="s">
        <v>125</v>
      </c>
      <c r="BM138" s="138" t="s">
        <v>441</v>
      </c>
    </row>
    <row r="139" spans="2:65" s="1" customFormat="1" ht="16.5" customHeight="1">
      <c r="B139" s="127"/>
      <c r="C139" s="128" t="s">
        <v>154</v>
      </c>
      <c r="D139" s="128" t="s">
        <v>120</v>
      </c>
      <c r="E139" s="129" t="s">
        <v>442</v>
      </c>
      <c r="F139" s="130" t="s">
        <v>443</v>
      </c>
      <c r="G139" s="131" t="s">
        <v>276</v>
      </c>
      <c r="H139" s="132">
        <v>18</v>
      </c>
      <c r="I139" s="133"/>
      <c r="J139" s="133">
        <f t="shared" si="10"/>
        <v>0</v>
      </c>
      <c r="K139" s="130" t="s">
        <v>1</v>
      </c>
      <c r="L139" s="25"/>
      <c r="M139" s="134" t="s">
        <v>1</v>
      </c>
      <c r="N139" s="135" t="s">
        <v>36</v>
      </c>
      <c r="O139" s="136">
        <v>0.45300000000000001</v>
      </c>
      <c r="P139" s="136">
        <f t="shared" si="11"/>
        <v>8.1539999999999999</v>
      </c>
      <c r="Q139" s="136">
        <v>4.1999999999999997E-3</v>
      </c>
      <c r="R139" s="136">
        <f t="shared" si="12"/>
        <v>7.5600000000000001E-2</v>
      </c>
      <c r="S139" s="136">
        <v>0</v>
      </c>
      <c r="T139" s="137">
        <f t="shared" si="13"/>
        <v>0</v>
      </c>
      <c r="AR139" s="138" t="s">
        <v>125</v>
      </c>
      <c r="AT139" s="138" t="s">
        <v>120</v>
      </c>
      <c r="AU139" s="138" t="s">
        <v>126</v>
      </c>
      <c r="AY139" s="13" t="s">
        <v>117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3" t="s">
        <v>126</v>
      </c>
      <c r="BK139" s="139">
        <f t="shared" si="19"/>
        <v>0</v>
      </c>
      <c r="BL139" s="13" t="s">
        <v>125</v>
      </c>
      <c r="BM139" s="138" t="s">
        <v>444</v>
      </c>
    </row>
    <row r="140" spans="2:65" s="1" customFormat="1" ht="16.5" customHeight="1">
      <c r="B140" s="127"/>
      <c r="C140" s="140" t="s">
        <v>159</v>
      </c>
      <c r="D140" s="140" t="s">
        <v>220</v>
      </c>
      <c r="E140" s="141" t="s">
        <v>445</v>
      </c>
      <c r="F140" s="142" t="s">
        <v>446</v>
      </c>
      <c r="G140" s="143" t="s">
        <v>276</v>
      </c>
      <c r="H140" s="144">
        <v>18</v>
      </c>
      <c r="I140" s="145"/>
      <c r="J140" s="145">
        <f t="shared" si="10"/>
        <v>0</v>
      </c>
      <c r="K140" s="142" t="s">
        <v>1</v>
      </c>
      <c r="L140" s="146"/>
      <c r="M140" s="147" t="s">
        <v>1</v>
      </c>
      <c r="N140" s="148" t="s">
        <v>36</v>
      </c>
      <c r="O140" s="136">
        <v>0</v>
      </c>
      <c r="P140" s="136">
        <f t="shared" si="11"/>
        <v>0</v>
      </c>
      <c r="Q140" s="136">
        <v>1.2E-4</v>
      </c>
      <c r="R140" s="136">
        <f t="shared" si="12"/>
        <v>2.16E-3</v>
      </c>
      <c r="S140" s="136">
        <v>0</v>
      </c>
      <c r="T140" s="137">
        <f t="shared" si="13"/>
        <v>0</v>
      </c>
      <c r="AR140" s="138" t="s">
        <v>150</v>
      </c>
      <c r="AT140" s="138" t="s">
        <v>220</v>
      </c>
      <c r="AU140" s="138" t="s">
        <v>126</v>
      </c>
      <c r="AY140" s="13" t="s">
        <v>117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3" t="s">
        <v>126</v>
      </c>
      <c r="BK140" s="139">
        <f t="shared" si="19"/>
        <v>0</v>
      </c>
      <c r="BL140" s="13" t="s">
        <v>125</v>
      </c>
      <c r="BM140" s="138" t="s">
        <v>447</v>
      </c>
    </row>
    <row r="141" spans="2:65" s="1" customFormat="1" ht="16.5" customHeight="1">
      <c r="B141" s="127"/>
      <c r="C141" s="128" t="s">
        <v>163</v>
      </c>
      <c r="D141" s="128" t="s">
        <v>120</v>
      </c>
      <c r="E141" s="129" t="s">
        <v>448</v>
      </c>
      <c r="F141" s="130" t="s">
        <v>449</v>
      </c>
      <c r="G141" s="131" t="s">
        <v>178</v>
      </c>
      <c r="H141" s="132">
        <v>540.6</v>
      </c>
      <c r="I141" s="133"/>
      <c r="J141" s="133">
        <f t="shared" si="10"/>
        <v>0</v>
      </c>
      <c r="K141" s="130" t="s">
        <v>129</v>
      </c>
      <c r="L141" s="25"/>
      <c r="M141" s="134" t="s">
        <v>1</v>
      </c>
      <c r="N141" s="135" t="s">
        <v>36</v>
      </c>
      <c r="O141" s="136">
        <v>0.188</v>
      </c>
      <c r="P141" s="136">
        <f t="shared" si="11"/>
        <v>101.6328</v>
      </c>
      <c r="Q141" s="136">
        <v>0</v>
      </c>
      <c r="R141" s="136">
        <f t="shared" si="12"/>
        <v>0</v>
      </c>
      <c r="S141" s="136">
        <v>8.0000000000000002E-3</v>
      </c>
      <c r="T141" s="137">
        <f t="shared" si="13"/>
        <v>4.3248000000000006</v>
      </c>
      <c r="AR141" s="138" t="s">
        <v>125</v>
      </c>
      <c r="AT141" s="138" t="s">
        <v>120</v>
      </c>
      <c r="AU141" s="138" t="s">
        <v>126</v>
      </c>
      <c r="AY141" s="13" t="s">
        <v>117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126</v>
      </c>
      <c r="BK141" s="139">
        <f t="shared" si="19"/>
        <v>0</v>
      </c>
      <c r="BL141" s="13" t="s">
        <v>125</v>
      </c>
      <c r="BM141" s="138" t="s">
        <v>450</v>
      </c>
    </row>
    <row r="142" spans="2:65" s="1" customFormat="1" ht="16.5" customHeight="1">
      <c r="B142" s="127"/>
      <c r="C142" s="128" t="s">
        <v>167</v>
      </c>
      <c r="D142" s="128" t="s">
        <v>120</v>
      </c>
      <c r="E142" s="129" t="s">
        <v>451</v>
      </c>
      <c r="F142" s="130" t="s">
        <v>452</v>
      </c>
      <c r="G142" s="131" t="s">
        <v>178</v>
      </c>
      <c r="H142" s="132">
        <v>25.09</v>
      </c>
      <c r="I142" s="133"/>
      <c r="J142" s="133">
        <f t="shared" si="10"/>
        <v>0</v>
      </c>
      <c r="K142" s="130" t="s">
        <v>129</v>
      </c>
      <c r="L142" s="25"/>
      <c r="M142" s="134" t="s">
        <v>1</v>
      </c>
      <c r="N142" s="135" t="s">
        <v>36</v>
      </c>
      <c r="O142" s="136">
        <v>0.188</v>
      </c>
      <c r="P142" s="136">
        <f t="shared" si="11"/>
        <v>4.71692</v>
      </c>
      <c r="Q142" s="136">
        <v>0</v>
      </c>
      <c r="R142" s="136">
        <f t="shared" si="12"/>
        <v>0</v>
      </c>
      <c r="S142" s="136">
        <v>1.2E-2</v>
      </c>
      <c r="T142" s="137">
        <f t="shared" si="13"/>
        <v>0.30108000000000001</v>
      </c>
      <c r="AR142" s="138" t="s">
        <v>125</v>
      </c>
      <c r="AT142" s="138" t="s">
        <v>120</v>
      </c>
      <c r="AU142" s="138" t="s">
        <v>126</v>
      </c>
      <c r="AY142" s="13" t="s">
        <v>117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126</v>
      </c>
      <c r="BK142" s="139">
        <f t="shared" si="19"/>
        <v>0</v>
      </c>
      <c r="BL142" s="13" t="s">
        <v>125</v>
      </c>
      <c r="BM142" s="138" t="s">
        <v>453</v>
      </c>
    </row>
    <row r="143" spans="2:65" s="1" customFormat="1" ht="16.5" customHeight="1">
      <c r="B143" s="127"/>
      <c r="C143" s="128" t="s">
        <v>171</v>
      </c>
      <c r="D143" s="128" t="s">
        <v>120</v>
      </c>
      <c r="E143" s="129" t="s">
        <v>454</v>
      </c>
      <c r="F143" s="130" t="s">
        <v>455</v>
      </c>
      <c r="G143" s="131" t="s">
        <v>123</v>
      </c>
      <c r="H143" s="132">
        <v>59.85</v>
      </c>
      <c r="I143" s="133"/>
      <c r="J143" s="133">
        <f t="shared" si="10"/>
        <v>0</v>
      </c>
      <c r="K143" s="130" t="s">
        <v>129</v>
      </c>
      <c r="L143" s="25"/>
      <c r="M143" s="134" t="s">
        <v>1</v>
      </c>
      <c r="N143" s="135" t="s">
        <v>36</v>
      </c>
      <c r="O143" s="136">
        <v>0.222</v>
      </c>
      <c r="P143" s="136">
        <f t="shared" si="11"/>
        <v>13.2867</v>
      </c>
      <c r="Q143" s="136">
        <v>0</v>
      </c>
      <c r="R143" s="136">
        <f t="shared" si="12"/>
        <v>0</v>
      </c>
      <c r="S143" s="136">
        <v>5.1999999999999998E-2</v>
      </c>
      <c r="T143" s="137">
        <f t="shared" si="13"/>
        <v>3.1122000000000001</v>
      </c>
      <c r="AR143" s="138" t="s">
        <v>125</v>
      </c>
      <c r="AT143" s="138" t="s">
        <v>120</v>
      </c>
      <c r="AU143" s="138" t="s">
        <v>126</v>
      </c>
      <c r="AY143" s="13" t="s">
        <v>117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126</v>
      </c>
      <c r="BK143" s="139">
        <f t="shared" si="19"/>
        <v>0</v>
      </c>
      <c r="BL143" s="13" t="s">
        <v>125</v>
      </c>
      <c r="BM143" s="138" t="s">
        <v>456</v>
      </c>
    </row>
    <row r="144" spans="2:65" s="1" customFormat="1" ht="16.5" customHeight="1">
      <c r="B144" s="127"/>
      <c r="C144" s="128" t="s">
        <v>175</v>
      </c>
      <c r="D144" s="128" t="s">
        <v>120</v>
      </c>
      <c r="E144" s="129" t="s">
        <v>239</v>
      </c>
      <c r="F144" s="130" t="s">
        <v>240</v>
      </c>
      <c r="G144" s="131" t="s">
        <v>209</v>
      </c>
      <c r="H144" s="132">
        <v>69.756</v>
      </c>
      <c r="I144" s="133"/>
      <c r="J144" s="133">
        <f t="shared" si="10"/>
        <v>0</v>
      </c>
      <c r="K144" s="130" t="s">
        <v>129</v>
      </c>
      <c r="L144" s="25"/>
      <c r="M144" s="134" t="s">
        <v>1</v>
      </c>
      <c r="N144" s="135" t="s">
        <v>36</v>
      </c>
      <c r="O144" s="136">
        <v>0.59799999999999998</v>
      </c>
      <c r="P144" s="136">
        <f t="shared" si="11"/>
        <v>41.714087999999997</v>
      </c>
      <c r="Q144" s="136">
        <v>0</v>
      </c>
      <c r="R144" s="136">
        <f t="shared" si="12"/>
        <v>0</v>
      </c>
      <c r="S144" s="136">
        <v>0</v>
      </c>
      <c r="T144" s="137">
        <f t="shared" si="13"/>
        <v>0</v>
      </c>
      <c r="AR144" s="138" t="s">
        <v>125</v>
      </c>
      <c r="AT144" s="138" t="s">
        <v>120</v>
      </c>
      <c r="AU144" s="138" t="s">
        <v>126</v>
      </c>
      <c r="AY144" s="13" t="s">
        <v>117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126</v>
      </c>
      <c r="BK144" s="139">
        <f t="shared" si="19"/>
        <v>0</v>
      </c>
      <c r="BL144" s="13" t="s">
        <v>125</v>
      </c>
      <c r="BM144" s="138" t="s">
        <v>457</v>
      </c>
    </row>
    <row r="145" spans="2:65" s="1" customFormat="1" ht="24" customHeight="1">
      <c r="B145" s="127"/>
      <c r="C145" s="128" t="s">
        <v>180</v>
      </c>
      <c r="D145" s="128" t="s">
        <v>120</v>
      </c>
      <c r="E145" s="129" t="s">
        <v>242</v>
      </c>
      <c r="F145" s="130" t="s">
        <v>243</v>
      </c>
      <c r="G145" s="131" t="s">
        <v>209</v>
      </c>
      <c r="H145" s="132">
        <v>697.56</v>
      </c>
      <c r="I145" s="133"/>
      <c r="J145" s="133">
        <f t="shared" si="10"/>
        <v>0</v>
      </c>
      <c r="K145" s="130" t="s">
        <v>129</v>
      </c>
      <c r="L145" s="25"/>
      <c r="M145" s="134" t="s">
        <v>1</v>
      </c>
      <c r="N145" s="135" t="s">
        <v>36</v>
      </c>
      <c r="O145" s="136">
        <v>7.0000000000000001E-3</v>
      </c>
      <c r="P145" s="136">
        <f t="shared" si="11"/>
        <v>4.8829199999999995</v>
      </c>
      <c r="Q145" s="136">
        <v>0</v>
      </c>
      <c r="R145" s="136">
        <f t="shared" si="12"/>
        <v>0</v>
      </c>
      <c r="S145" s="136">
        <v>0</v>
      </c>
      <c r="T145" s="137">
        <f t="shared" si="13"/>
        <v>0</v>
      </c>
      <c r="AR145" s="138" t="s">
        <v>125</v>
      </c>
      <c r="AT145" s="138" t="s">
        <v>120</v>
      </c>
      <c r="AU145" s="138" t="s">
        <v>126</v>
      </c>
      <c r="AY145" s="13" t="s">
        <v>117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126</v>
      </c>
      <c r="BK145" s="139">
        <f t="shared" si="19"/>
        <v>0</v>
      </c>
      <c r="BL145" s="13" t="s">
        <v>125</v>
      </c>
      <c r="BM145" s="138" t="s">
        <v>458</v>
      </c>
    </row>
    <row r="146" spans="2:65" s="1" customFormat="1" ht="24" customHeight="1">
      <c r="B146" s="127"/>
      <c r="C146" s="128" t="s">
        <v>184</v>
      </c>
      <c r="D146" s="128" t="s">
        <v>120</v>
      </c>
      <c r="E146" s="129" t="s">
        <v>245</v>
      </c>
      <c r="F146" s="130" t="s">
        <v>246</v>
      </c>
      <c r="G146" s="131" t="s">
        <v>209</v>
      </c>
      <c r="H146" s="132">
        <v>69.756</v>
      </c>
      <c r="I146" s="133"/>
      <c r="J146" s="133">
        <f t="shared" si="10"/>
        <v>0</v>
      </c>
      <c r="K146" s="130" t="s">
        <v>129</v>
      </c>
      <c r="L146" s="25"/>
      <c r="M146" s="134" t="s">
        <v>1</v>
      </c>
      <c r="N146" s="135" t="s">
        <v>36</v>
      </c>
      <c r="O146" s="136">
        <v>0.89</v>
      </c>
      <c r="P146" s="136">
        <f t="shared" si="11"/>
        <v>62.082840000000004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AR146" s="138" t="s">
        <v>125</v>
      </c>
      <c r="AT146" s="138" t="s">
        <v>120</v>
      </c>
      <c r="AU146" s="138" t="s">
        <v>126</v>
      </c>
      <c r="AY146" s="13" t="s">
        <v>117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3" t="s">
        <v>126</v>
      </c>
      <c r="BK146" s="139">
        <f t="shared" si="19"/>
        <v>0</v>
      </c>
      <c r="BL146" s="13" t="s">
        <v>125</v>
      </c>
      <c r="BM146" s="138" t="s">
        <v>459</v>
      </c>
    </row>
    <row r="147" spans="2:65" s="1" customFormat="1" ht="24" customHeight="1">
      <c r="B147" s="127"/>
      <c r="C147" s="128" t="s">
        <v>188</v>
      </c>
      <c r="D147" s="128" t="s">
        <v>120</v>
      </c>
      <c r="E147" s="129" t="s">
        <v>248</v>
      </c>
      <c r="F147" s="130" t="s">
        <v>249</v>
      </c>
      <c r="G147" s="131" t="s">
        <v>209</v>
      </c>
      <c r="H147" s="132">
        <v>1255.6079999999999</v>
      </c>
      <c r="I147" s="133"/>
      <c r="J147" s="133">
        <f t="shared" si="10"/>
        <v>0</v>
      </c>
      <c r="K147" s="130" t="s">
        <v>129</v>
      </c>
      <c r="L147" s="25"/>
      <c r="M147" s="134" t="s">
        <v>1</v>
      </c>
      <c r="N147" s="135" t="s">
        <v>36</v>
      </c>
      <c r="O147" s="136">
        <v>0.1</v>
      </c>
      <c r="P147" s="136">
        <f t="shared" si="11"/>
        <v>125.5608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AR147" s="138" t="s">
        <v>125</v>
      </c>
      <c r="AT147" s="138" t="s">
        <v>120</v>
      </c>
      <c r="AU147" s="138" t="s">
        <v>126</v>
      </c>
      <c r="AY147" s="13" t="s">
        <v>117</v>
      </c>
      <c r="BE147" s="139">
        <f t="shared" si="14"/>
        <v>0</v>
      </c>
      <c r="BF147" s="139">
        <f t="shared" si="15"/>
        <v>0</v>
      </c>
      <c r="BG147" s="139">
        <f t="shared" si="16"/>
        <v>0</v>
      </c>
      <c r="BH147" s="139">
        <f t="shared" si="17"/>
        <v>0</v>
      </c>
      <c r="BI147" s="139">
        <f t="shared" si="18"/>
        <v>0</v>
      </c>
      <c r="BJ147" s="13" t="s">
        <v>126</v>
      </c>
      <c r="BK147" s="139">
        <f t="shared" si="19"/>
        <v>0</v>
      </c>
      <c r="BL147" s="13" t="s">
        <v>125</v>
      </c>
      <c r="BM147" s="138" t="s">
        <v>460</v>
      </c>
    </row>
    <row r="148" spans="2:65" s="1" customFormat="1" ht="24" customHeight="1">
      <c r="B148" s="127"/>
      <c r="C148" s="128" t="s">
        <v>192</v>
      </c>
      <c r="D148" s="128" t="s">
        <v>120</v>
      </c>
      <c r="E148" s="129" t="s">
        <v>251</v>
      </c>
      <c r="F148" s="130" t="s">
        <v>252</v>
      </c>
      <c r="G148" s="131" t="s">
        <v>209</v>
      </c>
      <c r="H148" s="132">
        <v>69.756</v>
      </c>
      <c r="I148" s="133"/>
      <c r="J148" s="133">
        <f t="shared" si="10"/>
        <v>0</v>
      </c>
      <c r="K148" s="130" t="s">
        <v>129</v>
      </c>
      <c r="L148" s="25"/>
      <c r="M148" s="134" t="s">
        <v>1</v>
      </c>
      <c r="N148" s="135" t="s">
        <v>36</v>
      </c>
      <c r="O148" s="136">
        <v>0</v>
      </c>
      <c r="P148" s="136">
        <f t="shared" si="11"/>
        <v>0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AR148" s="138" t="s">
        <v>125</v>
      </c>
      <c r="AT148" s="138" t="s">
        <v>120</v>
      </c>
      <c r="AU148" s="138" t="s">
        <v>126</v>
      </c>
      <c r="AY148" s="13" t="s">
        <v>117</v>
      </c>
      <c r="BE148" s="139">
        <f t="shared" si="14"/>
        <v>0</v>
      </c>
      <c r="BF148" s="139">
        <f t="shared" si="15"/>
        <v>0</v>
      </c>
      <c r="BG148" s="139">
        <f t="shared" si="16"/>
        <v>0</v>
      </c>
      <c r="BH148" s="139">
        <f t="shared" si="17"/>
        <v>0</v>
      </c>
      <c r="BI148" s="139">
        <f t="shared" si="18"/>
        <v>0</v>
      </c>
      <c r="BJ148" s="13" t="s">
        <v>126</v>
      </c>
      <c r="BK148" s="139">
        <f t="shared" si="19"/>
        <v>0</v>
      </c>
      <c r="BL148" s="13" t="s">
        <v>125</v>
      </c>
      <c r="BM148" s="138" t="s">
        <v>461</v>
      </c>
    </row>
    <row r="149" spans="2:65" s="11" customFormat="1" ht="22.9" customHeight="1">
      <c r="B149" s="115"/>
      <c r="D149" s="116" t="s">
        <v>69</v>
      </c>
      <c r="E149" s="125" t="s">
        <v>204</v>
      </c>
      <c r="F149" s="125" t="s">
        <v>205</v>
      </c>
      <c r="J149" s="126">
        <f>BK149</f>
        <v>0</v>
      </c>
      <c r="L149" s="115"/>
      <c r="M149" s="119"/>
      <c r="N149" s="120"/>
      <c r="O149" s="120"/>
      <c r="P149" s="121">
        <f>P150</f>
        <v>41.994150000000005</v>
      </c>
      <c r="Q149" s="120"/>
      <c r="R149" s="121">
        <f>R150</f>
        <v>0</v>
      </c>
      <c r="S149" s="120"/>
      <c r="T149" s="122">
        <f>T150</f>
        <v>0</v>
      </c>
      <c r="AR149" s="116" t="s">
        <v>78</v>
      </c>
      <c r="AT149" s="123" t="s">
        <v>69</v>
      </c>
      <c r="AU149" s="123" t="s">
        <v>78</v>
      </c>
      <c r="AY149" s="116" t="s">
        <v>117</v>
      </c>
      <c r="BK149" s="124">
        <f>BK150</f>
        <v>0</v>
      </c>
    </row>
    <row r="150" spans="2:65" s="1" customFormat="1" ht="24" customHeight="1">
      <c r="B150" s="127"/>
      <c r="C150" s="128" t="s">
        <v>197</v>
      </c>
      <c r="D150" s="128" t="s">
        <v>120</v>
      </c>
      <c r="E150" s="129" t="s">
        <v>207</v>
      </c>
      <c r="F150" s="130" t="s">
        <v>208</v>
      </c>
      <c r="G150" s="131" t="s">
        <v>209</v>
      </c>
      <c r="H150" s="132">
        <v>17.05</v>
      </c>
      <c r="I150" s="133"/>
      <c r="J150" s="133">
        <f>ROUND(I150*H150,2)</f>
        <v>0</v>
      </c>
      <c r="K150" s="130" t="s">
        <v>129</v>
      </c>
      <c r="L150" s="25"/>
      <c r="M150" s="134" t="s">
        <v>1</v>
      </c>
      <c r="N150" s="135" t="s">
        <v>36</v>
      </c>
      <c r="O150" s="136">
        <v>2.4630000000000001</v>
      </c>
      <c r="P150" s="136">
        <f>O150*H150</f>
        <v>41.994150000000005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125</v>
      </c>
      <c r="AT150" s="138" t="s">
        <v>120</v>
      </c>
      <c r="AU150" s="138" t="s">
        <v>126</v>
      </c>
      <c r="AY150" s="13" t="s">
        <v>117</v>
      </c>
      <c r="BE150" s="139">
        <f>IF(N150="základná",J150,0)</f>
        <v>0</v>
      </c>
      <c r="BF150" s="139">
        <f>IF(N150="znížená",J150,0)</f>
        <v>0</v>
      </c>
      <c r="BG150" s="139">
        <f>IF(N150="zákl. prenesená",J150,0)</f>
        <v>0</v>
      </c>
      <c r="BH150" s="139">
        <f>IF(N150="zníž. prenesená",J150,0)</f>
        <v>0</v>
      </c>
      <c r="BI150" s="139">
        <f>IF(N150="nulová",J150,0)</f>
        <v>0</v>
      </c>
      <c r="BJ150" s="13" t="s">
        <v>126</v>
      </c>
      <c r="BK150" s="139">
        <f>ROUND(I150*H150,2)</f>
        <v>0</v>
      </c>
      <c r="BL150" s="13" t="s">
        <v>125</v>
      </c>
      <c r="BM150" s="138" t="s">
        <v>462</v>
      </c>
    </row>
    <row r="151" spans="2:65" s="11" customFormat="1" ht="25.9" customHeight="1">
      <c r="B151" s="115"/>
      <c r="D151" s="116" t="s">
        <v>69</v>
      </c>
      <c r="E151" s="117" t="s">
        <v>211</v>
      </c>
      <c r="F151" s="117" t="s">
        <v>212</v>
      </c>
      <c r="J151" s="118">
        <f>BK151</f>
        <v>0</v>
      </c>
      <c r="L151" s="115"/>
      <c r="M151" s="119"/>
      <c r="N151" s="120"/>
      <c r="O151" s="120"/>
      <c r="P151" s="121">
        <f>P152+P157+P168+P170</f>
        <v>3181.4931350000002</v>
      </c>
      <c r="Q151" s="120"/>
      <c r="R151" s="121">
        <f>R152+R157+R168+R170</f>
        <v>1.0154690000000002</v>
      </c>
      <c r="S151" s="120"/>
      <c r="T151" s="122">
        <f>T152+T157+T168+T170</f>
        <v>62.017422999999994</v>
      </c>
      <c r="AR151" s="116" t="s">
        <v>126</v>
      </c>
      <c r="AT151" s="123" t="s">
        <v>69</v>
      </c>
      <c r="AU151" s="123" t="s">
        <v>70</v>
      </c>
      <c r="AY151" s="116" t="s">
        <v>117</v>
      </c>
      <c r="BK151" s="124">
        <f>BK152+BK157+BK168+BK170</f>
        <v>0</v>
      </c>
    </row>
    <row r="152" spans="2:65" s="11" customFormat="1" ht="22.9" customHeight="1">
      <c r="B152" s="115"/>
      <c r="D152" s="116" t="s">
        <v>69</v>
      </c>
      <c r="E152" s="125" t="s">
        <v>463</v>
      </c>
      <c r="F152" s="125" t="s">
        <v>464</v>
      </c>
      <c r="J152" s="126">
        <f>BK152</f>
        <v>0</v>
      </c>
      <c r="L152" s="115"/>
      <c r="M152" s="119"/>
      <c r="N152" s="120"/>
      <c r="O152" s="120"/>
      <c r="P152" s="121">
        <f>SUM(P153:P156)</f>
        <v>8.7040000000000006</v>
      </c>
      <c r="Q152" s="120"/>
      <c r="R152" s="121">
        <f>SUM(R153:R156)</f>
        <v>0.10783999999999999</v>
      </c>
      <c r="S152" s="120"/>
      <c r="T152" s="122">
        <f>SUM(T153:T156)</f>
        <v>0</v>
      </c>
      <c r="AR152" s="116" t="s">
        <v>126</v>
      </c>
      <c r="AT152" s="123" t="s">
        <v>69</v>
      </c>
      <c r="AU152" s="123" t="s">
        <v>78</v>
      </c>
      <c r="AY152" s="116" t="s">
        <v>117</v>
      </c>
      <c r="BK152" s="124">
        <f>SUM(BK153:BK156)</f>
        <v>0</v>
      </c>
    </row>
    <row r="153" spans="2:65" s="1" customFormat="1" ht="24" customHeight="1">
      <c r="B153" s="127"/>
      <c r="C153" s="128" t="s">
        <v>7</v>
      </c>
      <c r="D153" s="128" t="s">
        <v>120</v>
      </c>
      <c r="E153" s="129" t="s">
        <v>465</v>
      </c>
      <c r="F153" s="130" t="s">
        <v>466</v>
      </c>
      <c r="G153" s="131" t="s">
        <v>276</v>
      </c>
      <c r="H153" s="132">
        <v>32</v>
      </c>
      <c r="I153" s="133"/>
      <c r="J153" s="133">
        <f>ROUND(I153*H153,2)</f>
        <v>0</v>
      </c>
      <c r="K153" s="130" t="s">
        <v>129</v>
      </c>
      <c r="L153" s="25"/>
      <c r="M153" s="134" t="s">
        <v>1</v>
      </c>
      <c r="N153" s="135" t="s">
        <v>36</v>
      </c>
      <c r="O153" s="136">
        <v>0.27200000000000002</v>
      </c>
      <c r="P153" s="136">
        <f>O153*H153</f>
        <v>8.7040000000000006</v>
      </c>
      <c r="Q153" s="136">
        <v>4.4999999999999999E-4</v>
      </c>
      <c r="R153" s="136">
        <f>Q153*H153</f>
        <v>1.44E-2</v>
      </c>
      <c r="S153" s="136">
        <v>0</v>
      </c>
      <c r="T153" s="137">
        <f>S153*H153</f>
        <v>0</v>
      </c>
      <c r="AR153" s="138" t="s">
        <v>184</v>
      </c>
      <c r="AT153" s="138" t="s">
        <v>120</v>
      </c>
      <c r="AU153" s="138" t="s">
        <v>126</v>
      </c>
      <c r="AY153" s="13" t="s">
        <v>117</v>
      </c>
      <c r="BE153" s="139">
        <f>IF(N153="základná",J153,0)</f>
        <v>0</v>
      </c>
      <c r="BF153" s="139">
        <f>IF(N153="znížená",J153,0)</f>
        <v>0</v>
      </c>
      <c r="BG153" s="139">
        <f>IF(N153="zákl. prenesená",J153,0)</f>
        <v>0</v>
      </c>
      <c r="BH153" s="139">
        <f>IF(N153="zníž. prenesená",J153,0)</f>
        <v>0</v>
      </c>
      <c r="BI153" s="139">
        <f>IF(N153="nulová",J153,0)</f>
        <v>0</v>
      </c>
      <c r="BJ153" s="13" t="s">
        <v>126</v>
      </c>
      <c r="BK153" s="139">
        <f>ROUND(I153*H153,2)</f>
        <v>0</v>
      </c>
      <c r="BL153" s="13" t="s">
        <v>184</v>
      </c>
      <c r="BM153" s="138" t="s">
        <v>467</v>
      </c>
    </row>
    <row r="154" spans="2:65" s="1" customFormat="1" ht="24" customHeight="1">
      <c r="B154" s="127"/>
      <c r="C154" s="140" t="s">
        <v>206</v>
      </c>
      <c r="D154" s="140" t="s">
        <v>220</v>
      </c>
      <c r="E154" s="141" t="s">
        <v>468</v>
      </c>
      <c r="F154" s="142" t="s">
        <v>469</v>
      </c>
      <c r="G154" s="143" t="s">
        <v>276</v>
      </c>
      <c r="H154" s="144">
        <v>32</v>
      </c>
      <c r="I154" s="145"/>
      <c r="J154" s="145">
        <f>ROUND(I154*H154,2)</f>
        <v>0</v>
      </c>
      <c r="K154" s="142" t="s">
        <v>129</v>
      </c>
      <c r="L154" s="146"/>
      <c r="M154" s="147" t="s">
        <v>1</v>
      </c>
      <c r="N154" s="148" t="s">
        <v>36</v>
      </c>
      <c r="O154" s="136">
        <v>0</v>
      </c>
      <c r="P154" s="136">
        <f>O154*H154</f>
        <v>0</v>
      </c>
      <c r="Q154" s="136">
        <v>1.48E-3</v>
      </c>
      <c r="R154" s="136">
        <f>Q154*H154</f>
        <v>4.7359999999999999E-2</v>
      </c>
      <c r="S154" s="136">
        <v>0</v>
      </c>
      <c r="T154" s="137">
        <f>S154*H154</f>
        <v>0</v>
      </c>
      <c r="AR154" s="138" t="s">
        <v>223</v>
      </c>
      <c r="AT154" s="138" t="s">
        <v>220</v>
      </c>
      <c r="AU154" s="138" t="s">
        <v>126</v>
      </c>
      <c r="AY154" s="13" t="s">
        <v>117</v>
      </c>
      <c r="BE154" s="139">
        <f>IF(N154="základná",J154,0)</f>
        <v>0</v>
      </c>
      <c r="BF154" s="139">
        <f>IF(N154="znížená",J154,0)</f>
        <v>0</v>
      </c>
      <c r="BG154" s="139">
        <f>IF(N154="zákl. prenesená",J154,0)</f>
        <v>0</v>
      </c>
      <c r="BH154" s="139">
        <f>IF(N154="zníž. prenesená",J154,0)</f>
        <v>0</v>
      </c>
      <c r="BI154" s="139">
        <f>IF(N154="nulová",J154,0)</f>
        <v>0</v>
      </c>
      <c r="BJ154" s="13" t="s">
        <v>126</v>
      </c>
      <c r="BK154" s="139">
        <f>ROUND(I154*H154,2)</f>
        <v>0</v>
      </c>
      <c r="BL154" s="13" t="s">
        <v>184</v>
      </c>
      <c r="BM154" s="138" t="s">
        <v>470</v>
      </c>
    </row>
    <row r="155" spans="2:65" s="1" customFormat="1" ht="24" customHeight="1">
      <c r="B155" s="127"/>
      <c r="C155" s="140" t="s">
        <v>215</v>
      </c>
      <c r="D155" s="140" t="s">
        <v>220</v>
      </c>
      <c r="E155" s="141" t="s">
        <v>471</v>
      </c>
      <c r="F155" s="142" t="s">
        <v>472</v>
      </c>
      <c r="G155" s="143" t="s">
        <v>276</v>
      </c>
      <c r="H155" s="144">
        <v>32</v>
      </c>
      <c r="I155" s="145"/>
      <c r="J155" s="145">
        <f>ROUND(I155*H155,2)</f>
        <v>0</v>
      </c>
      <c r="K155" s="142" t="s">
        <v>129</v>
      </c>
      <c r="L155" s="146"/>
      <c r="M155" s="147" t="s">
        <v>1</v>
      </c>
      <c r="N155" s="148" t="s">
        <v>36</v>
      </c>
      <c r="O155" s="136">
        <v>0</v>
      </c>
      <c r="P155" s="136">
        <f>O155*H155</f>
        <v>0</v>
      </c>
      <c r="Q155" s="136">
        <v>1.4400000000000001E-3</v>
      </c>
      <c r="R155" s="136">
        <f>Q155*H155</f>
        <v>4.6080000000000003E-2</v>
      </c>
      <c r="S155" s="136">
        <v>0</v>
      </c>
      <c r="T155" s="137">
        <f>S155*H155</f>
        <v>0</v>
      </c>
      <c r="AR155" s="138" t="s">
        <v>223</v>
      </c>
      <c r="AT155" s="138" t="s">
        <v>220</v>
      </c>
      <c r="AU155" s="138" t="s">
        <v>126</v>
      </c>
      <c r="AY155" s="13" t="s">
        <v>117</v>
      </c>
      <c r="BE155" s="139">
        <f>IF(N155="základná",J155,0)</f>
        <v>0</v>
      </c>
      <c r="BF155" s="139">
        <f>IF(N155="znížená",J155,0)</f>
        <v>0</v>
      </c>
      <c r="BG155" s="139">
        <f>IF(N155="zákl. prenesená",J155,0)</f>
        <v>0</v>
      </c>
      <c r="BH155" s="139">
        <f>IF(N155="zníž. prenesená",J155,0)</f>
        <v>0</v>
      </c>
      <c r="BI155" s="139">
        <f>IF(N155="nulová",J155,0)</f>
        <v>0</v>
      </c>
      <c r="BJ155" s="13" t="s">
        <v>126</v>
      </c>
      <c r="BK155" s="139">
        <f>ROUND(I155*H155,2)</f>
        <v>0</v>
      </c>
      <c r="BL155" s="13" t="s">
        <v>184</v>
      </c>
      <c r="BM155" s="138" t="s">
        <v>473</v>
      </c>
    </row>
    <row r="156" spans="2:65" s="1" customFormat="1" ht="24" customHeight="1">
      <c r="B156" s="127"/>
      <c r="C156" s="128" t="s">
        <v>219</v>
      </c>
      <c r="D156" s="128" t="s">
        <v>120</v>
      </c>
      <c r="E156" s="129" t="s">
        <v>474</v>
      </c>
      <c r="F156" s="130" t="s">
        <v>475</v>
      </c>
      <c r="G156" s="131" t="s">
        <v>286</v>
      </c>
      <c r="H156" s="132">
        <v>41.194000000000003</v>
      </c>
      <c r="I156" s="133"/>
      <c r="J156" s="133">
        <f>ROUND(I156*H156,2)</f>
        <v>0</v>
      </c>
      <c r="K156" s="130" t="s">
        <v>129</v>
      </c>
      <c r="L156" s="25"/>
      <c r="M156" s="134" t="s">
        <v>1</v>
      </c>
      <c r="N156" s="135" t="s">
        <v>36</v>
      </c>
      <c r="O156" s="136">
        <v>0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184</v>
      </c>
      <c r="AT156" s="138" t="s">
        <v>120</v>
      </c>
      <c r="AU156" s="138" t="s">
        <v>126</v>
      </c>
      <c r="AY156" s="13" t="s">
        <v>117</v>
      </c>
      <c r="BE156" s="139">
        <f>IF(N156="základná",J156,0)</f>
        <v>0</v>
      </c>
      <c r="BF156" s="139">
        <f>IF(N156="znížená",J156,0)</f>
        <v>0</v>
      </c>
      <c r="BG156" s="139">
        <f>IF(N156="zákl. prenesená",J156,0)</f>
        <v>0</v>
      </c>
      <c r="BH156" s="139">
        <f>IF(N156="zníž. prenesená",J156,0)</f>
        <v>0</v>
      </c>
      <c r="BI156" s="139">
        <f>IF(N156="nulová",J156,0)</f>
        <v>0</v>
      </c>
      <c r="BJ156" s="13" t="s">
        <v>126</v>
      </c>
      <c r="BK156" s="139">
        <f>ROUND(I156*H156,2)</f>
        <v>0</v>
      </c>
      <c r="BL156" s="13" t="s">
        <v>184</v>
      </c>
      <c r="BM156" s="138" t="s">
        <v>476</v>
      </c>
    </row>
    <row r="157" spans="2:65" s="11" customFormat="1" ht="22.9" customHeight="1">
      <c r="B157" s="115"/>
      <c r="D157" s="116" t="s">
        <v>69</v>
      </c>
      <c r="E157" s="125" t="s">
        <v>310</v>
      </c>
      <c r="F157" s="125" t="s">
        <v>311</v>
      </c>
      <c r="J157" s="126">
        <f>BK157</f>
        <v>0</v>
      </c>
      <c r="L157" s="115"/>
      <c r="M157" s="119"/>
      <c r="N157" s="120"/>
      <c r="O157" s="120"/>
      <c r="P157" s="121">
        <f>SUM(P158:P167)</f>
        <v>582.68286000000001</v>
      </c>
      <c r="Q157" s="120"/>
      <c r="R157" s="121">
        <f>SUM(R158:R167)</f>
        <v>0.7887898000000001</v>
      </c>
      <c r="S157" s="120"/>
      <c r="T157" s="122">
        <f>SUM(T158:T167)</f>
        <v>1.0403980000000002</v>
      </c>
      <c r="AR157" s="116" t="s">
        <v>126</v>
      </c>
      <c r="AT157" s="123" t="s">
        <v>69</v>
      </c>
      <c r="AU157" s="123" t="s">
        <v>78</v>
      </c>
      <c r="AY157" s="116" t="s">
        <v>117</v>
      </c>
      <c r="BK157" s="124">
        <f>SUM(BK158:BK167)</f>
        <v>0</v>
      </c>
    </row>
    <row r="158" spans="2:65" s="1" customFormat="1" ht="24" customHeight="1">
      <c r="B158" s="127"/>
      <c r="C158" s="128" t="s">
        <v>225</v>
      </c>
      <c r="D158" s="128" t="s">
        <v>120</v>
      </c>
      <c r="E158" s="129" t="s">
        <v>477</v>
      </c>
      <c r="F158" s="130" t="s">
        <v>478</v>
      </c>
      <c r="G158" s="131" t="s">
        <v>178</v>
      </c>
      <c r="H158" s="132">
        <v>132.30000000000001</v>
      </c>
      <c r="I158" s="133"/>
      <c r="J158" s="133">
        <f t="shared" ref="J158:J167" si="20">ROUND(I158*H158,2)</f>
        <v>0</v>
      </c>
      <c r="K158" s="130" t="s">
        <v>129</v>
      </c>
      <c r="L158" s="25"/>
      <c r="M158" s="134" t="s">
        <v>1</v>
      </c>
      <c r="N158" s="135" t="s">
        <v>36</v>
      </c>
      <c r="O158" s="136">
        <v>0.68300000000000005</v>
      </c>
      <c r="P158" s="136">
        <f t="shared" ref="P158:P167" si="21">O158*H158</f>
        <v>90.360900000000015</v>
      </c>
      <c r="Q158" s="136">
        <v>8.9999999999999998E-4</v>
      </c>
      <c r="R158" s="136">
        <f t="shared" ref="R158:R167" si="22">Q158*H158</f>
        <v>0.11907000000000001</v>
      </c>
      <c r="S158" s="136">
        <v>0</v>
      </c>
      <c r="T158" s="137">
        <f t="shared" ref="T158:T167" si="23">S158*H158</f>
        <v>0</v>
      </c>
      <c r="AR158" s="138" t="s">
        <v>184</v>
      </c>
      <c r="AT158" s="138" t="s">
        <v>120</v>
      </c>
      <c r="AU158" s="138" t="s">
        <v>126</v>
      </c>
      <c r="AY158" s="13" t="s">
        <v>117</v>
      </c>
      <c r="BE158" s="139">
        <f t="shared" ref="BE158:BE167" si="24">IF(N158="základná",J158,0)</f>
        <v>0</v>
      </c>
      <c r="BF158" s="139">
        <f t="shared" ref="BF158:BF167" si="25">IF(N158="znížená",J158,0)</f>
        <v>0</v>
      </c>
      <c r="BG158" s="139">
        <f t="shared" ref="BG158:BG167" si="26">IF(N158="zákl. prenesená",J158,0)</f>
        <v>0</v>
      </c>
      <c r="BH158" s="139">
        <f t="shared" ref="BH158:BH167" si="27">IF(N158="zníž. prenesená",J158,0)</f>
        <v>0</v>
      </c>
      <c r="BI158" s="139">
        <f t="shared" ref="BI158:BI167" si="28">IF(N158="nulová",J158,0)</f>
        <v>0</v>
      </c>
      <c r="BJ158" s="13" t="s">
        <v>126</v>
      </c>
      <c r="BK158" s="139">
        <f t="shared" ref="BK158:BK167" si="29">ROUND(I158*H158,2)</f>
        <v>0</v>
      </c>
      <c r="BL158" s="13" t="s">
        <v>184</v>
      </c>
      <c r="BM158" s="138" t="s">
        <v>479</v>
      </c>
    </row>
    <row r="159" spans="2:65" s="1" customFormat="1" ht="24" customHeight="1">
      <c r="B159" s="127"/>
      <c r="C159" s="128" t="s">
        <v>229</v>
      </c>
      <c r="D159" s="128" t="s">
        <v>120</v>
      </c>
      <c r="E159" s="129" t="s">
        <v>480</v>
      </c>
      <c r="F159" s="130" t="s">
        <v>481</v>
      </c>
      <c r="G159" s="131" t="s">
        <v>178</v>
      </c>
      <c r="H159" s="132">
        <v>132.30000000000001</v>
      </c>
      <c r="I159" s="133"/>
      <c r="J159" s="133">
        <f t="shared" si="20"/>
        <v>0</v>
      </c>
      <c r="K159" s="130" t="s">
        <v>129</v>
      </c>
      <c r="L159" s="25"/>
      <c r="M159" s="134" t="s">
        <v>1</v>
      </c>
      <c r="N159" s="135" t="s">
        <v>36</v>
      </c>
      <c r="O159" s="136">
        <v>7.4999999999999997E-2</v>
      </c>
      <c r="P159" s="136">
        <f t="shared" si="21"/>
        <v>9.9225000000000012</v>
      </c>
      <c r="Q159" s="136">
        <v>0</v>
      </c>
      <c r="R159" s="136">
        <f t="shared" si="22"/>
        <v>0</v>
      </c>
      <c r="S159" s="136">
        <v>1.3500000000000001E-3</v>
      </c>
      <c r="T159" s="137">
        <f t="shared" si="23"/>
        <v>0.17860500000000001</v>
      </c>
      <c r="AR159" s="138" t="s">
        <v>184</v>
      </c>
      <c r="AT159" s="138" t="s">
        <v>120</v>
      </c>
      <c r="AU159" s="138" t="s">
        <v>126</v>
      </c>
      <c r="AY159" s="13" t="s">
        <v>117</v>
      </c>
      <c r="BE159" s="139">
        <f t="shared" si="24"/>
        <v>0</v>
      </c>
      <c r="BF159" s="139">
        <f t="shared" si="25"/>
        <v>0</v>
      </c>
      <c r="BG159" s="139">
        <f t="shared" si="26"/>
        <v>0</v>
      </c>
      <c r="BH159" s="139">
        <f t="shared" si="27"/>
        <v>0</v>
      </c>
      <c r="BI159" s="139">
        <f t="shared" si="28"/>
        <v>0</v>
      </c>
      <c r="BJ159" s="13" t="s">
        <v>126</v>
      </c>
      <c r="BK159" s="139">
        <f t="shared" si="29"/>
        <v>0</v>
      </c>
      <c r="BL159" s="13" t="s">
        <v>184</v>
      </c>
      <c r="BM159" s="138" t="s">
        <v>482</v>
      </c>
    </row>
    <row r="160" spans="2:65" s="1" customFormat="1" ht="24" customHeight="1">
      <c r="B160" s="127"/>
      <c r="C160" s="128" t="s">
        <v>399</v>
      </c>
      <c r="D160" s="128" t="s">
        <v>120</v>
      </c>
      <c r="E160" s="129" t="s">
        <v>483</v>
      </c>
      <c r="F160" s="130" t="s">
        <v>484</v>
      </c>
      <c r="G160" s="131" t="s">
        <v>178</v>
      </c>
      <c r="H160" s="132">
        <v>290.58</v>
      </c>
      <c r="I160" s="133"/>
      <c r="J160" s="133">
        <f t="shared" si="20"/>
        <v>0</v>
      </c>
      <c r="K160" s="130" t="s">
        <v>129</v>
      </c>
      <c r="L160" s="25"/>
      <c r="M160" s="134" t="s">
        <v>1</v>
      </c>
      <c r="N160" s="135" t="s">
        <v>36</v>
      </c>
      <c r="O160" s="136">
        <v>5.6000000000000001E-2</v>
      </c>
      <c r="P160" s="136">
        <f t="shared" si="21"/>
        <v>16.272479999999998</v>
      </c>
      <c r="Q160" s="136">
        <v>0</v>
      </c>
      <c r="R160" s="136">
        <f t="shared" si="22"/>
        <v>0</v>
      </c>
      <c r="S160" s="136">
        <v>2.8500000000000001E-3</v>
      </c>
      <c r="T160" s="137">
        <f t="shared" si="23"/>
        <v>0.82815300000000003</v>
      </c>
      <c r="AR160" s="138" t="s">
        <v>184</v>
      </c>
      <c r="AT160" s="138" t="s">
        <v>120</v>
      </c>
      <c r="AU160" s="138" t="s">
        <v>126</v>
      </c>
      <c r="AY160" s="13" t="s">
        <v>117</v>
      </c>
      <c r="BE160" s="139">
        <f t="shared" si="24"/>
        <v>0</v>
      </c>
      <c r="BF160" s="139">
        <f t="shared" si="25"/>
        <v>0</v>
      </c>
      <c r="BG160" s="139">
        <f t="shared" si="26"/>
        <v>0</v>
      </c>
      <c r="BH160" s="139">
        <f t="shared" si="27"/>
        <v>0</v>
      </c>
      <c r="BI160" s="139">
        <f t="shared" si="28"/>
        <v>0</v>
      </c>
      <c r="BJ160" s="13" t="s">
        <v>126</v>
      </c>
      <c r="BK160" s="139">
        <f t="shared" si="29"/>
        <v>0</v>
      </c>
      <c r="BL160" s="13" t="s">
        <v>184</v>
      </c>
      <c r="BM160" s="138" t="s">
        <v>485</v>
      </c>
    </row>
    <row r="161" spans="2:65" s="1" customFormat="1" ht="24" customHeight="1">
      <c r="B161" s="127"/>
      <c r="C161" s="128" t="s">
        <v>403</v>
      </c>
      <c r="D161" s="128" t="s">
        <v>120</v>
      </c>
      <c r="E161" s="129" t="s">
        <v>486</v>
      </c>
      <c r="F161" s="130" t="s">
        <v>487</v>
      </c>
      <c r="G161" s="131" t="s">
        <v>276</v>
      </c>
      <c r="H161" s="132">
        <v>29</v>
      </c>
      <c r="I161" s="133"/>
      <c r="J161" s="133">
        <f t="shared" si="20"/>
        <v>0</v>
      </c>
      <c r="K161" s="130" t="s">
        <v>129</v>
      </c>
      <c r="L161" s="25"/>
      <c r="M161" s="134" t="s">
        <v>1</v>
      </c>
      <c r="N161" s="135" t="s">
        <v>36</v>
      </c>
      <c r="O161" s="136">
        <v>7.4999999999999997E-2</v>
      </c>
      <c r="P161" s="136">
        <f t="shared" si="21"/>
        <v>2.1749999999999998</v>
      </c>
      <c r="Q161" s="136">
        <v>0</v>
      </c>
      <c r="R161" s="136">
        <f t="shared" si="22"/>
        <v>0</v>
      </c>
      <c r="S161" s="136">
        <v>1.16E-3</v>
      </c>
      <c r="T161" s="137">
        <f t="shared" si="23"/>
        <v>3.3640000000000003E-2</v>
      </c>
      <c r="AR161" s="138" t="s">
        <v>184</v>
      </c>
      <c r="AT161" s="138" t="s">
        <v>120</v>
      </c>
      <c r="AU161" s="138" t="s">
        <v>126</v>
      </c>
      <c r="AY161" s="13" t="s">
        <v>117</v>
      </c>
      <c r="BE161" s="139">
        <f t="shared" si="24"/>
        <v>0</v>
      </c>
      <c r="BF161" s="139">
        <f t="shared" si="25"/>
        <v>0</v>
      </c>
      <c r="BG161" s="139">
        <f t="shared" si="26"/>
        <v>0</v>
      </c>
      <c r="BH161" s="139">
        <f t="shared" si="27"/>
        <v>0</v>
      </c>
      <c r="BI161" s="139">
        <f t="shared" si="28"/>
        <v>0</v>
      </c>
      <c r="BJ161" s="13" t="s">
        <v>126</v>
      </c>
      <c r="BK161" s="139">
        <f t="shared" si="29"/>
        <v>0</v>
      </c>
      <c r="BL161" s="13" t="s">
        <v>184</v>
      </c>
      <c r="BM161" s="138" t="s">
        <v>488</v>
      </c>
    </row>
    <row r="162" spans="2:65" s="1" customFormat="1" ht="16.5" customHeight="1">
      <c r="B162" s="127"/>
      <c r="C162" s="128" t="s">
        <v>407</v>
      </c>
      <c r="D162" s="128" t="s">
        <v>120</v>
      </c>
      <c r="E162" s="129" t="s">
        <v>489</v>
      </c>
      <c r="F162" s="130" t="s">
        <v>490</v>
      </c>
      <c r="G162" s="131" t="s">
        <v>276</v>
      </c>
      <c r="H162" s="132">
        <v>29</v>
      </c>
      <c r="I162" s="133"/>
      <c r="J162" s="133">
        <f t="shared" si="20"/>
        <v>0</v>
      </c>
      <c r="K162" s="130" t="s">
        <v>129</v>
      </c>
      <c r="L162" s="25"/>
      <c r="M162" s="134" t="s">
        <v>1</v>
      </c>
      <c r="N162" s="135" t="s">
        <v>36</v>
      </c>
      <c r="O162" s="136">
        <v>0.161</v>
      </c>
      <c r="P162" s="136">
        <f t="shared" si="21"/>
        <v>4.6690000000000005</v>
      </c>
      <c r="Q162" s="136">
        <v>7.6999999999999996E-4</v>
      </c>
      <c r="R162" s="136">
        <f t="shared" si="22"/>
        <v>2.2329999999999999E-2</v>
      </c>
      <c r="S162" s="136">
        <v>0</v>
      </c>
      <c r="T162" s="137">
        <f t="shared" si="23"/>
        <v>0</v>
      </c>
      <c r="AR162" s="138" t="s">
        <v>184</v>
      </c>
      <c r="AT162" s="138" t="s">
        <v>120</v>
      </c>
      <c r="AU162" s="138" t="s">
        <v>126</v>
      </c>
      <c r="AY162" s="13" t="s">
        <v>117</v>
      </c>
      <c r="BE162" s="139">
        <f t="shared" si="24"/>
        <v>0</v>
      </c>
      <c r="BF162" s="139">
        <f t="shared" si="25"/>
        <v>0</v>
      </c>
      <c r="BG162" s="139">
        <f t="shared" si="26"/>
        <v>0</v>
      </c>
      <c r="BH162" s="139">
        <f t="shared" si="27"/>
        <v>0</v>
      </c>
      <c r="BI162" s="139">
        <f t="shared" si="28"/>
        <v>0</v>
      </c>
      <c r="BJ162" s="13" t="s">
        <v>126</v>
      </c>
      <c r="BK162" s="139">
        <f t="shared" si="29"/>
        <v>0</v>
      </c>
      <c r="BL162" s="13" t="s">
        <v>184</v>
      </c>
      <c r="BM162" s="138" t="s">
        <v>491</v>
      </c>
    </row>
    <row r="163" spans="2:65" s="1" customFormat="1" ht="16.5" customHeight="1">
      <c r="B163" s="127"/>
      <c r="C163" s="128" t="s">
        <v>492</v>
      </c>
      <c r="D163" s="128" t="s">
        <v>120</v>
      </c>
      <c r="E163" s="129" t="s">
        <v>493</v>
      </c>
      <c r="F163" s="130" t="s">
        <v>494</v>
      </c>
      <c r="G163" s="131" t="s">
        <v>276</v>
      </c>
      <c r="H163" s="132">
        <v>29</v>
      </c>
      <c r="I163" s="133"/>
      <c r="J163" s="133">
        <f t="shared" si="20"/>
        <v>0</v>
      </c>
      <c r="K163" s="130" t="s">
        <v>129</v>
      </c>
      <c r="L163" s="25"/>
      <c r="M163" s="134" t="s">
        <v>1</v>
      </c>
      <c r="N163" s="135" t="s">
        <v>36</v>
      </c>
      <c r="O163" s="136">
        <v>0.18</v>
      </c>
      <c r="P163" s="136">
        <f t="shared" si="21"/>
        <v>5.22</v>
      </c>
      <c r="Q163" s="136">
        <v>3.8999999999999999E-4</v>
      </c>
      <c r="R163" s="136">
        <f t="shared" si="22"/>
        <v>1.1310000000000001E-2</v>
      </c>
      <c r="S163" s="136">
        <v>0</v>
      </c>
      <c r="T163" s="137">
        <f t="shared" si="23"/>
        <v>0</v>
      </c>
      <c r="AR163" s="138" t="s">
        <v>184</v>
      </c>
      <c r="AT163" s="138" t="s">
        <v>120</v>
      </c>
      <c r="AU163" s="138" t="s">
        <v>126</v>
      </c>
      <c r="AY163" s="13" t="s">
        <v>117</v>
      </c>
      <c r="BE163" s="139">
        <f t="shared" si="24"/>
        <v>0</v>
      </c>
      <c r="BF163" s="139">
        <f t="shared" si="25"/>
        <v>0</v>
      </c>
      <c r="BG163" s="139">
        <f t="shared" si="26"/>
        <v>0</v>
      </c>
      <c r="BH163" s="139">
        <f t="shared" si="27"/>
        <v>0</v>
      </c>
      <c r="BI163" s="139">
        <f t="shared" si="28"/>
        <v>0</v>
      </c>
      <c r="BJ163" s="13" t="s">
        <v>126</v>
      </c>
      <c r="BK163" s="139">
        <f t="shared" si="29"/>
        <v>0</v>
      </c>
      <c r="BL163" s="13" t="s">
        <v>184</v>
      </c>
      <c r="BM163" s="138" t="s">
        <v>495</v>
      </c>
    </row>
    <row r="164" spans="2:65" s="1" customFormat="1" ht="24" customHeight="1">
      <c r="B164" s="127"/>
      <c r="C164" s="128" t="s">
        <v>496</v>
      </c>
      <c r="D164" s="128" t="s">
        <v>120</v>
      </c>
      <c r="E164" s="129" t="s">
        <v>497</v>
      </c>
      <c r="F164" s="130" t="s">
        <v>498</v>
      </c>
      <c r="G164" s="131" t="s">
        <v>178</v>
      </c>
      <c r="H164" s="132">
        <v>290.58</v>
      </c>
      <c r="I164" s="133"/>
      <c r="J164" s="133">
        <f t="shared" si="20"/>
        <v>0</v>
      </c>
      <c r="K164" s="130" t="s">
        <v>129</v>
      </c>
      <c r="L164" s="25"/>
      <c r="M164" s="134" t="s">
        <v>1</v>
      </c>
      <c r="N164" s="135" t="s">
        <v>36</v>
      </c>
      <c r="O164" s="136">
        <v>0.66100000000000003</v>
      </c>
      <c r="P164" s="136">
        <f t="shared" si="21"/>
        <v>192.07337999999999</v>
      </c>
      <c r="Q164" s="136">
        <v>5.1000000000000004E-4</v>
      </c>
      <c r="R164" s="136">
        <f t="shared" si="22"/>
        <v>0.14819579999999999</v>
      </c>
      <c r="S164" s="136">
        <v>0</v>
      </c>
      <c r="T164" s="137">
        <f t="shared" si="23"/>
        <v>0</v>
      </c>
      <c r="AR164" s="138" t="s">
        <v>184</v>
      </c>
      <c r="AT164" s="138" t="s">
        <v>120</v>
      </c>
      <c r="AU164" s="138" t="s">
        <v>126</v>
      </c>
      <c r="AY164" s="13" t="s">
        <v>117</v>
      </c>
      <c r="BE164" s="139">
        <f t="shared" si="24"/>
        <v>0</v>
      </c>
      <c r="BF164" s="139">
        <f t="shared" si="25"/>
        <v>0</v>
      </c>
      <c r="BG164" s="139">
        <f t="shared" si="26"/>
        <v>0</v>
      </c>
      <c r="BH164" s="139">
        <f t="shared" si="27"/>
        <v>0</v>
      </c>
      <c r="BI164" s="139">
        <f t="shared" si="28"/>
        <v>0</v>
      </c>
      <c r="BJ164" s="13" t="s">
        <v>126</v>
      </c>
      <c r="BK164" s="139">
        <f t="shared" si="29"/>
        <v>0</v>
      </c>
      <c r="BL164" s="13" t="s">
        <v>184</v>
      </c>
      <c r="BM164" s="138" t="s">
        <v>499</v>
      </c>
    </row>
    <row r="165" spans="2:65" s="1" customFormat="1" ht="24" customHeight="1">
      <c r="B165" s="127"/>
      <c r="C165" s="128" t="s">
        <v>500</v>
      </c>
      <c r="D165" s="128" t="s">
        <v>120</v>
      </c>
      <c r="E165" s="129" t="s">
        <v>501</v>
      </c>
      <c r="F165" s="130" t="s">
        <v>502</v>
      </c>
      <c r="G165" s="131" t="s">
        <v>178</v>
      </c>
      <c r="H165" s="132">
        <v>285.05</v>
      </c>
      <c r="I165" s="133"/>
      <c r="J165" s="133">
        <f t="shared" si="20"/>
        <v>0</v>
      </c>
      <c r="K165" s="130" t="s">
        <v>129</v>
      </c>
      <c r="L165" s="25"/>
      <c r="M165" s="134" t="s">
        <v>1</v>
      </c>
      <c r="N165" s="135" t="s">
        <v>36</v>
      </c>
      <c r="O165" s="136">
        <v>0.89200000000000002</v>
      </c>
      <c r="P165" s="136">
        <f t="shared" si="21"/>
        <v>254.2646</v>
      </c>
      <c r="Q165" s="136">
        <v>1.6800000000000001E-3</v>
      </c>
      <c r="R165" s="136">
        <f t="shared" si="22"/>
        <v>0.47888400000000003</v>
      </c>
      <c r="S165" s="136">
        <v>0</v>
      </c>
      <c r="T165" s="137">
        <f t="shared" si="23"/>
        <v>0</v>
      </c>
      <c r="AR165" s="138" t="s">
        <v>184</v>
      </c>
      <c r="AT165" s="138" t="s">
        <v>120</v>
      </c>
      <c r="AU165" s="138" t="s">
        <v>126</v>
      </c>
      <c r="AY165" s="13" t="s">
        <v>117</v>
      </c>
      <c r="BE165" s="139">
        <f t="shared" si="24"/>
        <v>0</v>
      </c>
      <c r="BF165" s="139">
        <f t="shared" si="25"/>
        <v>0</v>
      </c>
      <c r="BG165" s="139">
        <f t="shared" si="26"/>
        <v>0</v>
      </c>
      <c r="BH165" s="139">
        <f t="shared" si="27"/>
        <v>0</v>
      </c>
      <c r="BI165" s="139">
        <f t="shared" si="28"/>
        <v>0</v>
      </c>
      <c r="BJ165" s="13" t="s">
        <v>126</v>
      </c>
      <c r="BK165" s="139">
        <f t="shared" si="29"/>
        <v>0</v>
      </c>
      <c r="BL165" s="13" t="s">
        <v>184</v>
      </c>
      <c r="BM165" s="138" t="s">
        <v>503</v>
      </c>
    </row>
    <row r="166" spans="2:65" s="1" customFormat="1" ht="16.5" customHeight="1">
      <c r="B166" s="127"/>
      <c r="C166" s="128" t="s">
        <v>223</v>
      </c>
      <c r="D166" s="128" t="s">
        <v>120</v>
      </c>
      <c r="E166" s="129" t="s">
        <v>504</v>
      </c>
      <c r="F166" s="130" t="s">
        <v>505</v>
      </c>
      <c r="G166" s="131" t="s">
        <v>276</v>
      </c>
      <c r="H166" s="132">
        <v>25</v>
      </c>
      <c r="I166" s="133"/>
      <c r="J166" s="133">
        <f t="shared" si="20"/>
        <v>0</v>
      </c>
      <c r="K166" s="130" t="s">
        <v>129</v>
      </c>
      <c r="L166" s="25"/>
      <c r="M166" s="134" t="s">
        <v>1</v>
      </c>
      <c r="N166" s="135" t="s">
        <v>36</v>
      </c>
      <c r="O166" s="136">
        <v>0.309</v>
      </c>
      <c r="P166" s="136">
        <f t="shared" si="21"/>
        <v>7.7249999999999996</v>
      </c>
      <c r="Q166" s="136">
        <v>3.6000000000000002E-4</v>
      </c>
      <c r="R166" s="136">
        <f t="shared" si="22"/>
        <v>9.0000000000000011E-3</v>
      </c>
      <c r="S166" s="136">
        <v>0</v>
      </c>
      <c r="T166" s="137">
        <f t="shared" si="23"/>
        <v>0</v>
      </c>
      <c r="AR166" s="138" t="s">
        <v>184</v>
      </c>
      <c r="AT166" s="138" t="s">
        <v>120</v>
      </c>
      <c r="AU166" s="138" t="s">
        <v>126</v>
      </c>
      <c r="AY166" s="13" t="s">
        <v>117</v>
      </c>
      <c r="BE166" s="139">
        <f t="shared" si="24"/>
        <v>0</v>
      </c>
      <c r="BF166" s="139">
        <f t="shared" si="25"/>
        <v>0</v>
      </c>
      <c r="BG166" s="139">
        <f t="shared" si="26"/>
        <v>0</v>
      </c>
      <c r="BH166" s="139">
        <f t="shared" si="27"/>
        <v>0</v>
      </c>
      <c r="BI166" s="139">
        <f t="shared" si="28"/>
        <v>0</v>
      </c>
      <c r="BJ166" s="13" t="s">
        <v>126</v>
      </c>
      <c r="BK166" s="139">
        <f t="shared" si="29"/>
        <v>0</v>
      </c>
      <c r="BL166" s="13" t="s">
        <v>184</v>
      </c>
      <c r="BM166" s="138" t="s">
        <v>506</v>
      </c>
    </row>
    <row r="167" spans="2:65" s="1" customFormat="1" ht="24" customHeight="1">
      <c r="B167" s="127"/>
      <c r="C167" s="128" t="s">
        <v>507</v>
      </c>
      <c r="D167" s="128" t="s">
        <v>120</v>
      </c>
      <c r="E167" s="129" t="s">
        <v>508</v>
      </c>
      <c r="F167" s="130" t="s">
        <v>509</v>
      </c>
      <c r="G167" s="131" t="s">
        <v>286</v>
      </c>
      <c r="H167" s="132">
        <v>190.887</v>
      </c>
      <c r="I167" s="133"/>
      <c r="J167" s="133">
        <f t="shared" si="20"/>
        <v>0</v>
      </c>
      <c r="K167" s="130" t="s">
        <v>129</v>
      </c>
      <c r="L167" s="25"/>
      <c r="M167" s="134" t="s">
        <v>1</v>
      </c>
      <c r="N167" s="135" t="s">
        <v>36</v>
      </c>
      <c r="O167" s="136">
        <v>0</v>
      </c>
      <c r="P167" s="136">
        <f t="shared" si="21"/>
        <v>0</v>
      </c>
      <c r="Q167" s="136">
        <v>0</v>
      </c>
      <c r="R167" s="136">
        <f t="shared" si="22"/>
        <v>0</v>
      </c>
      <c r="S167" s="136">
        <v>0</v>
      </c>
      <c r="T167" s="137">
        <f t="shared" si="23"/>
        <v>0</v>
      </c>
      <c r="AR167" s="138" t="s">
        <v>184</v>
      </c>
      <c r="AT167" s="138" t="s">
        <v>120</v>
      </c>
      <c r="AU167" s="138" t="s">
        <v>126</v>
      </c>
      <c r="AY167" s="13" t="s">
        <v>117</v>
      </c>
      <c r="BE167" s="139">
        <f t="shared" si="24"/>
        <v>0</v>
      </c>
      <c r="BF167" s="139">
        <f t="shared" si="25"/>
        <v>0</v>
      </c>
      <c r="BG167" s="139">
        <f t="shared" si="26"/>
        <v>0</v>
      </c>
      <c r="BH167" s="139">
        <f t="shared" si="27"/>
        <v>0</v>
      </c>
      <c r="BI167" s="139">
        <f t="shared" si="28"/>
        <v>0</v>
      </c>
      <c r="BJ167" s="13" t="s">
        <v>126</v>
      </c>
      <c r="BK167" s="139">
        <f t="shared" si="29"/>
        <v>0</v>
      </c>
      <c r="BL167" s="13" t="s">
        <v>184</v>
      </c>
      <c r="BM167" s="138" t="s">
        <v>510</v>
      </c>
    </row>
    <row r="168" spans="2:65" s="11" customFormat="1" ht="22.9" customHeight="1">
      <c r="B168" s="115"/>
      <c r="D168" s="116" t="s">
        <v>69</v>
      </c>
      <c r="E168" s="125" t="s">
        <v>326</v>
      </c>
      <c r="F168" s="125" t="s">
        <v>327</v>
      </c>
      <c r="J168" s="126">
        <f>BK168</f>
        <v>0</v>
      </c>
      <c r="L168" s="115"/>
      <c r="M168" s="119"/>
      <c r="N168" s="120"/>
      <c r="O168" s="120"/>
      <c r="P168" s="121">
        <f>P169</f>
        <v>22.491000000000003</v>
      </c>
      <c r="Q168" s="120"/>
      <c r="R168" s="121">
        <f>R169</f>
        <v>0</v>
      </c>
      <c r="S168" s="120"/>
      <c r="T168" s="122">
        <f>T169</f>
        <v>1.0584</v>
      </c>
      <c r="AR168" s="116" t="s">
        <v>126</v>
      </c>
      <c r="AT168" s="123" t="s">
        <v>69</v>
      </c>
      <c r="AU168" s="123" t="s">
        <v>78</v>
      </c>
      <c r="AY168" s="116" t="s">
        <v>117</v>
      </c>
      <c r="BK168" s="124">
        <f>BK169</f>
        <v>0</v>
      </c>
    </row>
    <row r="169" spans="2:65" s="1" customFormat="1" ht="24" customHeight="1">
      <c r="B169" s="127"/>
      <c r="C169" s="128" t="s">
        <v>511</v>
      </c>
      <c r="D169" s="128" t="s">
        <v>120</v>
      </c>
      <c r="E169" s="129" t="s">
        <v>512</v>
      </c>
      <c r="F169" s="130" t="s">
        <v>513</v>
      </c>
      <c r="G169" s="131" t="s">
        <v>276</v>
      </c>
      <c r="H169" s="132">
        <v>132.30000000000001</v>
      </c>
      <c r="I169" s="133"/>
      <c r="J169" s="133">
        <f>ROUND(I169*H169,2)</f>
        <v>0</v>
      </c>
      <c r="K169" s="130" t="s">
        <v>129</v>
      </c>
      <c r="L169" s="25"/>
      <c r="M169" s="134" t="s">
        <v>1</v>
      </c>
      <c r="N169" s="135" t="s">
        <v>36</v>
      </c>
      <c r="O169" s="136">
        <v>0.17</v>
      </c>
      <c r="P169" s="136">
        <f>O169*H169</f>
        <v>22.491000000000003</v>
      </c>
      <c r="Q169" s="136">
        <v>0</v>
      </c>
      <c r="R169" s="136">
        <f>Q169*H169</f>
        <v>0</v>
      </c>
      <c r="S169" s="136">
        <v>8.0000000000000002E-3</v>
      </c>
      <c r="T169" s="137">
        <f>S169*H169</f>
        <v>1.0584</v>
      </c>
      <c r="AR169" s="138" t="s">
        <v>184</v>
      </c>
      <c r="AT169" s="138" t="s">
        <v>120</v>
      </c>
      <c r="AU169" s="138" t="s">
        <v>126</v>
      </c>
      <c r="AY169" s="13" t="s">
        <v>117</v>
      </c>
      <c r="BE169" s="139">
        <f>IF(N169="základná",J169,0)</f>
        <v>0</v>
      </c>
      <c r="BF169" s="139">
        <f>IF(N169="znížená",J169,0)</f>
        <v>0</v>
      </c>
      <c r="BG169" s="139">
        <f>IF(N169="zákl. prenesená",J169,0)</f>
        <v>0</v>
      </c>
      <c r="BH169" s="139">
        <f>IF(N169="zníž. prenesená",J169,0)</f>
        <v>0</v>
      </c>
      <c r="BI169" s="139">
        <f>IF(N169="nulová",J169,0)</f>
        <v>0</v>
      </c>
      <c r="BJ169" s="13" t="s">
        <v>126</v>
      </c>
      <c r="BK169" s="139">
        <f>ROUND(I169*H169,2)</f>
        <v>0</v>
      </c>
      <c r="BL169" s="13" t="s">
        <v>184</v>
      </c>
      <c r="BM169" s="138" t="s">
        <v>514</v>
      </c>
    </row>
    <row r="170" spans="2:65" s="11" customFormat="1" ht="22.9" customHeight="1">
      <c r="B170" s="115"/>
      <c r="D170" s="116" t="s">
        <v>69</v>
      </c>
      <c r="E170" s="125" t="s">
        <v>213</v>
      </c>
      <c r="F170" s="125" t="s">
        <v>214</v>
      </c>
      <c r="J170" s="126">
        <f>BK170</f>
        <v>0</v>
      </c>
      <c r="L170" s="115"/>
      <c r="M170" s="119"/>
      <c r="N170" s="120"/>
      <c r="O170" s="120"/>
      <c r="P170" s="121">
        <f>SUM(P171:P177)</f>
        <v>2567.6152750000001</v>
      </c>
      <c r="Q170" s="120"/>
      <c r="R170" s="121">
        <f>SUM(R171:R177)</f>
        <v>0.11883920000000001</v>
      </c>
      <c r="S170" s="120"/>
      <c r="T170" s="122">
        <f>SUM(T171:T177)</f>
        <v>59.918624999999992</v>
      </c>
      <c r="AR170" s="116" t="s">
        <v>126</v>
      </c>
      <c r="AT170" s="123" t="s">
        <v>69</v>
      </c>
      <c r="AU170" s="123" t="s">
        <v>78</v>
      </c>
      <c r="AY170" s="116" t="s">
        <v>117</v>
      </c>
      <c r="BK170" s="124">
        <f>SUM(BK171:BK177)</f>
        <v>0</v>
      </c>
    </row>
    <row r="171" spans="2:65" s="1" customFormat="1" ht="16.5" customHeight="1">
      <c r="B171" s="127"/>
      <c r="C171" s="128" t="s">
        <v>515</v>
      </c>
      <c r="D171" s="128" t="s">
        <v>120</v>
      </c>
      <c r="E171" s="129" t="s">
        <v>516</v>
      </c>
      <c r="F171" s="130" t="s">
        <v>517</v>
      </c>
      <c r="G171" s="131" t="s">
        <v>123</v>
      </c>
      <c r="H171" s="132">
        <v>692.02499999999998</v>
      </c>
      <c r="I171" s="133"/>
      <c r="J171" s="133">
        <f t="shared" ref="J171:J177" si="30">ROUND(I171*H171,2)</f>
        <v>0</v>
      </c>
      <c r="K171" s="130" t="s">
        <v>129</v>
      </c>
      <c r="L171" s="25"/>
      <c r="M171" s="134" t="s">
        <v>1</v>
      </c>
      <c r="N171" s="135" t="s">
        <v>36</v>
      </c>
      <c r="O171" s="136">
        <v>0.77500000000000002</v>
      </c>
      <c r="P171" s="136">
        <f t="shared" ref="P171:P177" si="31">O171*H171</f>
        <v>536.31937500000004</v>
      </c>
      <c r="Q171" s="136">
        <v>0</v>
      </c>
      <c r="R171" s="136">
        <f t="shared" ref="R171:R177" si="32">Q171*H171</f>
        <v>0</v>
      </c>
      <c r="S171" s="136">
        <v>3.3000000000000002E-2</v>
      </c>
      <c r="T171" s="137">
        <f t="shared" ref="T171:T177" si="33">S171*H171</f>
        <v>22.836825000000001</v>
      </c>
      <c r="AR171" s="138" t="s">
        <v>184</v>
      </c>
      <c r="AT171" s="138" t="s">
        <v>120</v>
      </c>
      <c r="AU171" s="138" t="s">
        <v>126</v>
      </c>
      <c r="AY171" s="13" t="s">
        <v>117</v>
      </c>
      <c r="BE171" s="139">
        <f t="shared" ref="BE171:BE177" si="34">IF(N171="základná",J171,0)</f>
        <v>0</v>
      </c>
      <c r="BF171" s="139">
        <f t="shared" ref="BF171:BF177" si="35">IF(N171="znížená",J171,0)</f>
        <v>0</v>
      </c>
      <c r="BG171" s="139">
        <f t="shared" ref="BG171:BG177" si="36">IF(N171="zákl. prenesená",J171,0)</f>
        <v>0</v>
      </c>
      <c r="BH171" s="139">
        <f t="shared" ref="BH171:BH177" si="37">IF(N171="zníž. prenesená",J171,0)</f>
        <v>0</v>
      </c>
      <c r="BI171" s="139">
        <f t="shared" ref="BI171:BI177" si="38">IF(N171="nulová",J171,0)</f>
        <v>0</v>
      </c>
      <c r="BJ171" s="13" t="s">
        <v>126</v>
      </c>
      <c r="BK171" s="139">
        <f t="shared" ref="BK171:BK177" si="39">ROUND(I171*H171,2)</f>
        <v>0</v>
      </c>
      <c r="BL171" s="13" t="s">
        <v>184</v>
      </c>
      <c r="BM171" s="138" t="s">
        <v>518</v>
      </c>
    </row>
    <row r="172" spans="2:65" s="1" customFormat="1" ht="24" customHeight="1">
      <c r="B172" s="127"/>
      <c r="C172" s="128" t="s">
        <v>519</v>
      </c>
      <c r="D172" s="128" t="s">
        <v>120</v>
      </c>
      <c r="E172" s="129" t="s">
        <v>520</v>
      </c>
      <c r="F172" s="130" t="s">
        <v>521</v>
      </c>
      <c r="G172" s="131" t="s">
        <v>123</v>
      </c>
      <c r="H172" s="132">
        <v>2060.1</v>
      </c>
      <c r="I172" s="133"/>
      <c r="J172" s="133">
        <f t="shared" si="30"/>
        <v>0</v>
      </c>
      <c r="K172" s="130" t="s">
        <v>129</v>
      </c>
      <c r="L172" s="25"/>
      <c r="M172" s="134" t="s">
        <v>1</v>
      </c>
      <c r="N172" s="135" t="s">
        <v>36</v>
      </c>
      <c r="O172" s="136">
        <v>0.77500000000000002</v>
      </c>
      <c r="P172" s="136">
        <f t="shared" si="31"/>
        <v>1596.5774999999999</v>
      </c>
      <c r="Q172" s="136">
        <v>0</v>
      </c>
      <c r="R172" s="136">
        <f t="shared" si="32"/>
        <v>0</v>
      </c>
      <c r="S172" s="136">
        <v>1.7999999999999999E-2</v>
      </c>
      <c r="T172" s="137">
        <f t="shared" si="33"/>
        <v>37.081799999999994</v>
      </c>
      <c r="AR172" s="138" t="s">
        <v>184</v>
      </c>
      <c r="AT172" s="138" t="s">
        <v>120</v>
      </c>
      <c r="AU172" s="138" t="s">
        <v>126</v>
      </c>
      <c r="AY172" s="13" t="s">
        <v>117</v>
      </c>
      <c r="BE172" s="139">
        <f t="shared" si="34"/>
        <v>0</v>
      </c>
      <c r="BF172" s="139">
        <f t="shared" si="35"/>
        <v>0</v>
      </c>
      <c r="BG172" s="139">
        <f t="shared" si="36"/>
        <v>0</v>
      </c>
      <c r="BH172" s="139">
        <f t="shared" si="37"/>
        <v>0</v>
      </c>
      <c r="BI172" s="139">
        <f t="shared" si="38"/>
        <v>0</v>
      </c>
      <c r="BJ172" s="13" t="s">
        <v>126</v>
      </c>
      <c r="BK172" s="139">
        <f t="shared" si="39"/>
        <v>0</v>
      </c>
      <c r="BL172" s="13" t="s">
        <v>184</v>
      </c>
      <c r="BM172" s="138" t="s">
        <v>522</v>
      </c>
    </row>
    <row r="173" spans="2:65" s="1" customFormat="1" ht="24" customHeight="1">
      <c r="B173" s="127"/>
      <c r="C173" s="128" t="s">
        <v>523</v>
      </c>
      <c r="D173" s="128" t="s">
        <v>120</v>
      </c>
      <c r="E173" s="129" t="s">
        <v>524</v>
      </c>
      <c r="F173" s="130" t="s">
        <v>525</v>
      </c>
      <c r="G173" s="131" t="s">
        <v>526</v>
      </c>
      <c r="H173" s="132">
        <v>1972.32</v>
      </c>
      <c r="I173" s="133"/>
      <c r="J173" s="133">
        <f t="shared" si="30"/>
        <v>0</v>
      </c>
      <c r="K173" s="130" t="s">
        <v>129</v>
      </c>
      <c r="L173" s="25"/>
      <c r="M173" s="134" t="s">
        <v>1</v>
      </c>
      <c r="N173" s="135" t="s">
        <v>36</v>
      </c>
      <c r="O173" s="136">
        <v>0.22</v>
      </c>
      <c r="P173" s="136">
        <f t="shared" si="31"/>
        <v>433.91039999999998</v>
      </c>
      <c r="Q173" s="136">
        <v>6.0000000000000002E-5</v>
      </c>
      <c r="R173" s="136">
        <f t="shared" si="32"/>
        <v>0.11833920000000001</v>
      </c>
      <c r="S173" s="136">
        <v>0</v>
      </c>
      <c r="T173" s="137">
        <f t="shared" si="33"/>
        <v>0</v>
      </c>
      <c r="AR173" s="138" t="s">
        <v>184</v>
      </c>
      <c r="AT173" s="138" t="s">
        <v>120</v>
      </c>
      <c r="AU173" s="138" t="s">
        <v>126</v>
      </c>
      <c r="AY173" s="13" t="s">
        <v>117</v>
      </c>
      <c r="BE173" s="139">
        <f t="shared" si="34"/>
        <v>0</v>
      </c>
      <c r="BF173" s="139">
        <f t="shared" si="35"/>
        <v>0</v>
      </c>
      <c r="BG173" s="139">
        <f t="shared" si="36"/>
        <v>0</v>
      </c>
      <c r="BH173" s="139">
        <f t="shared" si="37"/>
        <v>0</v>
      </c>
      <c r="BI173" s="139">
        <f t="shared" si="38"/>
        <v>0</v>
      </c>
      <c r="BJ173" s="13" t="s">
        <v>126</v>
      </c>
      <c r="BK173" s="139">
        <f t="shared" si="39"/>
        <v>0</v>
      </c>
      <c r="BL173" s="13" t="s">
        <v>184</v>
      </c>
      <c r="BM173" s="138" t="s">
        <v>527</v>
      </c>
    </row>
    <row r="174" spans="2:65" s="1" customFormat="1" ht="16.5" customHeight="1">
      <c r="B174" s="127"/>
      <c r="C174" s="140" t="s">
        <v>528</v>
      </c>
      <c r="D174" s="140" t="s">
        <v>220</v>
      </c>
      <c r="E174" s="141" t="s">
        <v>529</v>
      </c>
      <c r="F174" s="142" t="s">
        <v>530</v>
      </c>
      <c r="G174" s="143" t="s">
        <v>526</v>
      </c>
      <c r="H174" s="144">
        <v>2169.5520000000001</v>
      </c>
      <c r="I174" s="145"/>
      <c r="J174" s="145">
        <f t="shared" si="30"/>
        <v>0</v>
      </c>
      <c r="K174" s="142" t="s">
        <v>1</v>
      </c>
      <c r="L174" s="146"/>
      <c r="M174" s="147" t="s">
        <v>1</v>
      </c>
      <c r="N174" s="148" t="s">
        <v>36</v>
      </c>
      <c r="O174" s="136">
        <v>0</v>
      </c>
      <c r="P174" s="136">
        <f t="shared" si="31"/>
        <v>0</v>
      </c>
      <c r="Q174" s="136">
        <v>0</v>
      </c>
      <c r="R174" s="136">
        <f t="shared" si="32"/>
        <v>0</v>
      </c>
      <c r="S174" s="136">
        <v>0</v>
      </c>
      <c r="T174" s="137">
        <f t="shared" si="33"/>
        <v>0</v>
      </c>
      <c r="AR174" s="138" t="s">
        <v>223</v>
      </c>
      <c r="AT174" s="138" t="s">
        <v>220</v>
      </c>
      <c r="AU174" s="138" t="s">
        <v>126</v>
      </c>
      <c r="AY174" s="13" t="s">
        <v>117</v>
      </c>
      <c r="BE174" s="139">
        <f t="shared" si="34"/>
        <v>0</v>
      </c>
      <c r="BF174" s="139">
        <f t="shared" si="35"/>
        <v>0</v>
      </c>
      <c r="BG174" s="139">
        <f t="shared" si="36"/>
        <v>0</v>
      </c>
      <c r="BH174" s="139">
        <f t="shared" si="37"/>
        <v>0</v>
      </c>
      <c r="BI174" s="139">
        <f t="shared" si="38"/>
        <v>0</v>
      </c>
      <c r="BJ174" s="13" t="s">
        <v>126</v>
      </c>
      <c r="BK174" s="139">
        <f t="shared" si="39"/>
        <v>0</v>
      </c>
      <c r="BL174" s="13" t="s">
        <v>184</v>
      </c>
      <c r="BM174" s="138" t="s">
        <v>531</v>
      </c>
    </row>
    <row r="175" spans="2:65" s="1" customFormat="1" ht="24" customHeight="1">
      <c r="B175" s="127"/>
      <c r="C175" s="128" t="s">
        <v>532</v>
      </c>
      <c r="D175" s="128" t="s">
        <v>120</v>
      </c>
      <c r="E175" s="129" t="s">
        <v>533</v>
      </c>
      <c r="F175" s="130" t="s">
        <v>534</v>
      </c>
      <c r="G175" s="131" t="s">
        <v>276</v>
      </c>
      <c r="H175" s="132">
        <v>9</v>
      </c>
      <c r="I175" s="133"/>
      <c r="J175" s="133">
        <f t="shared" si="30"/>
        <v>0</v>
      </c>
      <c r="K175" s="130" t="s">
        <v>129</v>
      </c>
      <c r="L175" s="25"/>
      <c r="M175" s="134" t="s">
        <v>1</v>
      </c>
      <c r="N175" s="135" t="s">
        <v>36</v>
      </c>
      <c r="O175" s="136">
        <v>8.4099999999999994E-2</v>
      </c>
      <c r="P175" s="136">
        <f t="shared" si="31"/>
        <v>0.75689999999999991</v>
      </c>
      <c r="Q175" s="136">
        <v>5.0000000000000002E-5</v>
      </c>
      <c r="R175" s="136">
        <f t="shared" si="32"/>
        <v>4.5000000000000004E-4</v>
      </c>
      <c r="S175" s="136">
        <v>0</v>
      </c>
      <c r="T175" s="137">
        <f t="shared" si="33"/>
        <v>0</v>
      </c>
      <c r="AR175" s="138" t="s">
        <v>184</v>
      </c>
      <c r="AT175" s="138" t="s">
        <v>120</v>
      </c>
      <c r="AU175" s="138" t="s">
        <v>126</v>
      </c>
      <c r="AY175" s="13" t="s">
        <v>117</v>
      </c>
      <c r="BE175" s="139">
        <f t="shared" si="34"/>
        <v>0</v>
      </c>
      <c r="BF175" s="139">
        <f t="shared" si="35"/>
        <v>0</v>
      </c>
      <c r="BG175" s="139">
        <f t="shared" si="36"/>
        <v>0</v>
      </c>
      <c r="BH175" s="139">
        <f t="shared" si="37"/>
        <v>0</v>
      </c>
      <c r="BI175" s="139">
        <f t="shared" si="38"/>
        <v>0</v>
      </c>
      <c r="BJ175" s="13" t="s">
        <v>126</v>
      </c>
      <c r="BK175" s="139">
        <f t="shared" si="39"/>
        <v>0</v>
      </c>
      <c r="BL175" s="13" t="s">
        <v>184</v>
      </c>
      <c r="BM175" s="138" t="s">
        <v>535</v>
      </c>
    </row>
    <row r="176" spans="2:65" s="1" customFormat="1" ht="16.5" customHeight="1">
      <c r="B176" s="127"/>
      <c r="C176" s="128" t="s">
        <v>536</v>
      </c>
      <c r="D176" s="128" t="s">
        <v>120</v>
      </c>
      <c r="E176" s="129" t="s">
        <v>537</v>
      </c>
      <c r="F176" s="130" t="s">
        <v>538</v>
      </c>
      <c r="G176" s="131" t="s">
        <v>276</v>
      </c>
      <c r="H176" s="132">
        <v>1</v>
      </c>
      <c r="I176" s="133"/>
      <c r="J176" s="133">
        <f t="shared" si="30"/>
        <v>0</v>
      </c>
      <c r="K176" s="130" t="s">
        <v>1</v>
      </c>
      <c r="L176" s="25"/>
      <c r="M176" s="134" t="s">
        <v>1</v>
      </c>
      <c r="N176" s="135" t="s">
        <v>36</v>
      </c>
      <c r="O176" s="136">
        <v>5.11E-2</v>
      </c>
      <c r="P176" s="136">
        <f t="shared" si="31"/>
        <v>5.11E-2</v>
      </c>
      <c r="Q176" s="136">
        <v>5.0000000000000002E-5</v>
      </c>
      <c r="R176" s="136">
        <f t="shared" si="32"/>
        <v>5.0000000000000002E-5</v>
      </c>
      <c r="S176" s="136">
        <v>0</v>
      </c>
      <c r="T176" s="137">
        <f t="shared" si="33"/>
        <v>0</v>
      </c>
      <c r="AR176" s="138" t="s">
        <v>184</v>
      </c>
      <c r="AT176" s="138" t="s">
        <v>120</v>
      </c>
      <c r="AU176" s="138" t="s">
        <v>126</v>
      </c>
      <c r="AY176" s="13" t="s">
        <v>117</v>
      </c>
      <c r="BE176" s="139">
        <f t="shared" si="34"/>
        <v>0</v>
      </c>
      <c r="BF176" s="139">
        <f t="shared" si="35"/>
        <v>0</v>
      </c>
      <c r="BG176" s="139">
        <f t="shared" si="36"/>
        <v>0</v>
      </c>
      <c r="BH176" s="139">
        <f t="shared" si="37"/>
        <v>0</v>
      </c>
      <c r="BI176" s="139">
        <f t="shared" si="38"/>
        <v>0</v>
      </c>
      <c r="BJ176" s="13" t="s">
        <v>126</v>
      </c>
      <c r="BK176" s="139">
        <f t="shared" si="39"/>
        <v>0</v>
      </c>
      <c r="BL176" s="13" t="s">
        <v>184</v>
      </c>
      <c r="BM176" s="138" t="s">
        <v>539</v>
      </c>
    </row>
    <row r="177" spans="2:65" s="1" customFormat="1" ht="24" customHeight="1">
      <c r="B177" s="127"/>
      <c r="C177" s="128" t="s">
        <v>540</v>
      </c>
      <c r="D177" s="128" t="s">
        <v>120</v>
      </c>
      <c r="E177" s="129" t="s">
        <v>408</v>
      </c>
      <c r="F177" s="130" t="s">
        <v>409</v>
      </c>
      <c r="G177" s="131" t="s">
        <v>286</v>
      </c>
      <c r="H177" s="132">
        <v>346.03</v>
      </c>
      <c r="I177" s="133"/>
      <c r="J177" s="133">
        <f t="shared" si="30"/>
        <v>0</v>
      </c>
      <c r="K177" s="130" t="s">
        <v>129</v>
      </c>
      <c r="L177" s="25"/>
      <c r="M177" s="153" t="s">
        <v>1</v>
      </c>
      <c r="N177" s="154" t="s">
        <v>36</v>
      </c>
      <c r="O177" s="151">
        <v>0</v>
      </c>
      <c r="P177" s="151">
        <f t="shared" si="31"/>
        <v>0</v>
      </c>
      <c r="Q177" s="151">
        <v>0</v>
      </c>
      <c r="R177" s="151">
        <f t="shared" si="32"/>
        <v>0</v>
      </c>
      <c r="S177" s="151">
        <v>0</v>
      </c>
      <c r="T177" s="152">
        <f t="shared" si="33"/>
        <v>0</v>
      </c>
      <c r="AR177" s="138" t="s">
        <v>184</v>
      </c>
      <c r="AT177" s="138" t="s">
        <v>120</v>
      </c>
      <c r="AU177" s="138" t="s">
        <v>126</v>
      </c>
      <c r="AY177" s="13" t="s">
        <v>117</v>
      </c>
      <c r="BE177" s="139">
        <f t="shared" si="34"/>
        <v>0</v>
      </c>
      <c r="BF177" s="139">
        <f t="shared" si="35"/>
        <v>0</v>
      </c>
      <c r="BG177" s="139">
        <f t="shared" si="36"/>
        <v>0</v>
      </c>
      <c r="BH177" s="139">
        <f t="shared" si="37"/>
        <v>0</v>
      </c>
      <c r="BI177" s="139">
        <f t="shared" si="38"/>
        <v>0</v>
      </c>
      <c r="BJ177" s="13" t="s">
        <v>126</v>
      </c>
      <c r="BK177" s="139">
        <f t="shared" si="39"/>
        <v>0</v>
      </c>
      <c r="BL177" s="13" t="s">
        <v>184</v>
      </c>
      <c r="BM177" s="138" t="s">
        <v>541</v>
      </c>
    </row>
    <row r="178" spans="2:65" s="1" customFormat="1" ht="6.95" customHeight="1"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25"/>
    </row>
  </sheetData>
  <autoFilter ref="C125:K177" xr:uid="{00000000-0009-0000-0000-000004000000}"/>
  <mergeCells count="9">
    <mergeCell ref="E116:H116"/>
    <mergeCell ref="E118:H118"/>
    <mergeCell ref="L2:V2"/>
    <mergeCell ref="E7:H7"/>
    <mergeCell ref="E9:H9"/>
    <mergeCell ref="E27:H27"/>
    <mergeCell ref="E85:H85"/>
    <mergeCell ref="E87:H87"/>
    <mergeCell ref="E18:G1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DE1E-2E5F-4FAE-9429-B97F096094A6}">
  <sheetPr>
    <pageSetUpPr fitToPage="1"/>
  </sheetPr>
  <dimension ref="A1:BN105"/>
  <sheetViews>
    <sheetView showGridLines="0" workbookViewId="0">
      <pane ySplit="1" topLeftCell="A92" activePane="bottomLeft" state="frozen"/>
      <selection activeCell="E126" sqref="E126"/>
      <selection pane="bottomLeft" activeCell="L100" sqref="L100:M101"/>
    </sheetView>
  </sheetViews>
  <sheetFormatPr defaultRowHeight="13.5"/>
  <cols>
    <col min="1" max="1" width="8.33203125" style="160" customWidth="1"/>
    <col min="2" max="2" width="1.6640625" style="160" customWidth="1"/>
    <col min="3" max="3" width="4.1640625" style="160" customWidth="1"/>
    <col min="4" max="4" width="4.33203125" style="160" customWidth="1"/>
    <col min="5" max="5" width="17.1640625" style="160" customWidth="1"/>
    <col min="6" max="7" width="11.1640625" style="160" customWidth="1"/>
    <col min="8" max="8" width="12.5" style="160" customWidth="1"/>
    <col min="9" max="9" width="7" style="160" customWidth="1"/>
    <col min="10" max="10" width="5.1640625" style="160" customWidth="1"/>
    <col min="11" max="11" width="11.5" style="160" customWidth="1"/>
    <col min="12" max="12" width="12" style="160" customWidth="1"/>
    <col min="13" max="14" width="6" style="160" customWidth="1"/>
    <col min="15" max="15" width="2" style="160" customWidth="1"/>
    <col min="16" max="16" width="12.5" style="160" customWidth="1"/>
    <col min="17" max="17" width="4.1640625" style="160" customWidth="1"/>
    <col min="18" max="18" width="1.6640625" style="160" customWidth="1"/>
    <col min="19" max="19" width="8.1640625" style="160" customWidth="1"/>
    <col min="20" max="20" width="29.6640625" style="160" hidden="1" customWidth="1"/>
    <col min="21" max="21" width="16.33203125" style="160" hidden="1" customWidth="1"/>
    <col min="22" max="22" width="12.33203125" style="160" hidden="1" customWidth="1"/>
    <col min="23" max="23" width="16.33203125" style="160" hidden="1" customWidth="1"/>
    <col min="24" max="24" width="12.1640625" style="160" hidden="1" customWidth="1"/>
    <col min="25" max="25" width="15" style="160" hidden="1" customWidth="1"/>
    <col min="26" max="26" width="11" style="160" hidden="1" customWidth="1"/>
    <col min="27" max="27" width="15" style="160" hidden="1" customWidth="1"/>
    <col min="28" max="28" width="16.33203125" style="160" hidden="1" customWidth="1"/>
    <col min="29" max="29" width="11" style="160" customWidth="1"/>
    <col min="30" max="30" width="15" style="160" customWidth="1"/>
    <col min="31" max="31" width="16.33203125" style="160" customWidth="1"/>
    <col min="32" max="16384" width="9.33203125" style="160"/>
  </cols>
  <sheetData>
    <row r="1" spans="1:66" ht="21.75" customHeight="1">
      <c r="A1" s="156"/>
      <c r="B1" s="157"/>
      <c r="C1" s="157"/>
      <c r="D1" s="158" t="s">
        <v>542</v>
      </c>
      <c r="E1" s="157"/>
      <c r="F1" s="157" t="s">
        <v>543</v>
      </c>
      <c r="G1" s="157"/>
      <c r="H1" s="328" t="s">
        <v>544</v>
      </c>
      <c r="I1" s="328"/>
      <c r="J1" s="328"/>
      <c r="K1" s="328"/>
      <c r="L1" s="157" t="s">
        <v>545</v>
      </c>
      <c r="M1" s="157"/>
      <c r="N1" s="157"/>
      <c r="O1" s="158" t="s">
        <v>546</v>
      </c>
      <c r="P1" s="157"/>
      <c r="Q1" s="157"/>
      <c r="R1" s="157"/>
      <c r="S1" s="157" t="s">
        <v>547</v>
      </c>
      <c r="T1" s="157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</row>
    <row r="3" spans="1:66" s="16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1:66" s="161" customFormat="1" ht="36.950000000000003" customHeight="1">
      <c r="B4" s="165"/>
      <c r="C4" s="329" t="s">
        <v>92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167"/>
    </row>
    <row r="5" spans="1:66" s="161" customFormat="1" ht="6.95" customHeight="1">
      <c r="B5" s="165"/>
      <c r="R5" s="167"/>
    </row>
    <row r="6" spans="1:66" s="161" customFormat="1" ht="30" customHeight="1">
      <c r="B6" s="165"/>
      <c r="C6" s="168" t="s">
        <v>12</v>
      </c>
      <c r="F6" s="331" t="s">
        <v>548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R6" s="167"/>
    </row>
    <row r="7" spans="1:66" s="161" customFormat="1" ht="36.950000000000003" customHeight="1">
      <c r="B7" s="165"/>
      <c r="C7" s="169" t="s">
        <v>90</v>
      </c>
      <c r="F7" s="332" t="s">
        <v>549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R7" s="167"/>
    </row>
    <row r="8" spans="1:66" s="161" customFormat="1" ht="6.95" customHeight="1">
      <c r="B8" s="165"/>
      <c r="R8" s="167"/>
    </row>
    <row r="9" spans="1:66" s="161" customFormat="1" ht="18" customHeight="1">
      <c r="B9" s="165"/>
      <c r="C9" s="168" t="s">
        <v>16</v>
      </c>
      <c r="F9" s="170" t="s">
        <v>17</v>
      </c>
      <c r="K9" s="168" t="s">
        <v>18</v>
      </c>
      <c r="M9" s="333"/>
      <c r="N9" s="334"/>
      <c r="O9" s="334"/>
      <c r="P9" s="334"/>
      <c r="R9" s="167"/>
    </row>
    <row r="10" spans="1:66" s="161" customFormat="1" ht="6.95" customHeight="1">
      <c r="B10" s="165"/>
      <c r="R10" s="167"/>
    </row>
    <row r="11" spans="1:66" s="161" customFormat="1" ht="15">
      <c r="B11" s="165"/>
      <c r="C11" s="168" t="s">
        <v>19</v>
      </c>
      <c r="F11" s="170" t="s">
        <v>550</v>
      </c>
      <c r="K11" s="168" t="s">
        <v>24</v>
      </c>
      <c r="M11" s="335"/>
      <c r="N11" s="330"/>
      <c r="O11" s="330"/>
      <c r="P11" s="330"/>
      <c r="Q11" s="330"/>
      <c r="R11" s="167"/>
    </row>
    <row r="12" spans="1:66" s="161" customFormat="1" ht="14.45" customHeight="1">
      <c r="B12" s="165"/>
      <c r="C12" s="168" t="s">
        <v>23</v>
      </c>
      <c r="F12" s="324" t="s">
        <v>750</v>
      </c>
      <c r="G12" s="324"/>
      <c r="H12" s="324"/>
      <c r="K12" s="168" t="s">
        <v>27</v>
      </c>
      <c r="M12" s="335"/>
      <c r="N12" s="330"/>
      <c r="O12" s="330"/>
      <c r="P12" s="330"/>
      <c r="Q12" s="330"/>
      <c r="R12" s="167"/>
    </row>
    <row r="13" spans="1:66" s="161" customFormat="1" ht="10.35" customHeight="1">
      <c r="B13" s="165"/>
      <c r="R13" s="167"/>
    </row>
    <row r="14" spans="1:66" s="161" customFormat="1" ht="29.25" customHeight="1">
      <c r="B14" s="165"/>
      <c r="C14" s="343" t="s">
        <v>551</v>
      </c>
      <c r="D14" s="342"/>
      <c r="E14" s="342"/>
      <c r="F14" s="342"/>
      <c r="G14" s="342"/>
      <c r="H14" s="171"/>
      <c r="I14" s="171"/>
      <c r="J14" s="171"/>
      <c r="K14" s="171"/>
      <c r="L14" s="171"/>
      <c r="M14" s="171"/>
      <c r="N14" s="343" t="s">
        <v>94</v>
      </c>
      <c r="O14" s="330"/>
      <c r="P14" s="330"/>
      <c r="Q14" s="330"/>
      <c r="R14" s="167"/>
    </row>
    <row r="15" spans="1:66" s="161" customFormat="1" ht="10.35" customHeight="1">
      <c r="B15" s="165"/>
      <c r="R15" s="167"/>
    </row>
    <row r="16" spans="1:66" s="161" customFormat="1" ht="29.25" customHeight="1">
      <c r="B16" s="165"/>
      <c r="C16" s="172" t="s">
        <v>552</v>
      </c>
      <c r="N16" s="344">
        <f>N41</f>
        <v>0</v>
      </c>
      <c r="O16" s="330"/>
      <c r="P16" s="330"/>
      <c r="Q16" s="330"/>
      <c r="R16" s="167"/>
      <c r="AU16" s="173" t="s">
        <v>96</v>
      </c>
    </row>
    <row r="17" spans="2:21" s="175" customFormat="1" ht="24.95" customHeight="1">
      <c r="B17" s="174"/>
      <c r="D17" s="176" t="s">
        <v>97</v>
      </c>
      <c r="N17" s="336">
        <f>N42</f>
        <v>0</v>
      </c>
      <c r="O17" s="337"/>
      <c r="P17" s="337"/>
      <c r="Q17" s="337"/>
      <c r="R17" s="177"/>
    </row>
    <row r="18" spans="2:21" s="179" customFormat="1" ht="19.899999999999999" customHeight="1">
      <c r="B18" s="178"/>
      <c r="D18" s="180" t="s">
        <v>553</v>
      </c>
      <c r="N18" s="338">
        <f>N43</f>
        <v>0</v>
      </c>
      <c r="O18" s="339"/>
      <c r="P18" s="339"/>
      <c r="Q18" s="339"/>
      <c r="R18" s="181"/>
    </row>
    <row r="19" spans="2:21" s="175" customFormat="1" ht="24.95" customHeight="1">
      <c r="B19" s="174"/>
      <c r="D19" s="176" t="s">
        <v>554</v>
      </c>
      <c r="N19" s="336">
        <f>N46</f>
        <v>0</v>
      </c>
      <c r="O19" s="337"/>
      <c r="P19" s="337"/>
      <c r="Q19" s="337"/>
      <c r="R19" s="177"/>
    </row>
    <row r="20" spans="2:21" s="179" customFormat="1" ht="19.899999999999999" customHeight="1">
      <c r="B20" s="178"/>
      <c r="D20" s="180" t="s">
        <v>555</v>
      </c>
      <c r="N20" s="338">
        <f>N47</f>
        <v>0</v>
      </c>
      <c r="O20" s="339"/>
      <c r="P20" s="339"/>
      <c r="Q20" s="339"/>
      <c r="R20" s="181"/>
    </row>
    <row r="21" spans="2:21" s="161" customFormat="1" ht="21.75" customHeight="1">
      <c r="B21" s="165"/>
      <c r="R21" s="167"/>
    </row>
    <row r="22" spans="2:21" s="161" customFormat="1" ht="29.25" customHeight="1">
      <c r="B22" s="165"/>
      <c r="C22" s="172" t="s">
        <v>556</v>
      </c>
      <c r="N22" s="340">
        <v>0</v>
      </c>
      <c r="O22" s="330"/>
      <c r="P22" s="330"/>
      <c r="Q22" s="330"/>
      <c r="R22" s="167"/>
      <c r="T22" s="182"/>
      <c r="U22" s="183" t="s">
        <v>34</v>
      </c>
    </row>
    <row r="23" spans="2:21" s="161" customFormat="1" ht="18" customHeight="1">
      <c r="B23" s="165"/>
      <c r="R23" s="167"/>
    </row>
    <row r="24" spans="2:21" s="161" customFormat="1" ht="29.25" customHeight="1">
      <c r="B24" s="165"/>
      <c r="C24" s="184" t="s">
        <v>557</v>
      </c>
      <c r="D24" s="171"/>
      <c r="E24" s="171"/>
      <c r="F24" s="171"/>
      <c r="G24" s="171"/>
      <c r="H24" s="171"/>
      <c r="I24" s="171"/>
      <c r="J24" s="171"/>
      <c r="K24" s="171"/>
      <c r="L24" s="341">
        <f>ROUND(SUM(N16+N22),2)</f>
        <v>0</v>
      </c>
      <c r="M24" s="342"/>
      <c r="N24" s="342"/>
      <c r="O24" s="342"/>
      <c r="P24" s="342"/>
      <c r="Q24" s="342"/>
      <c r="R24" s="167"/>
    </row>
    <row r="25" spans="2:21" s="161" customFormat="1" ht="6.95" customHeight="1"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</row>
    <row r="29" spans="2:21" s="161" customFormat="1" ht="6.95" customHeight="1"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</row>
    <row r="30" spans="2:21" s="161" customFormat="1" ht="36.950000000000003" customHeight="1">
      <c r="B30" s="165"/>
      <c r="C30" s="329" t="s">
        <v>103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167"/>
    </row>
    <row r="31" spans="2:21" s="161" customFormat="1" ht="6.95" customHeight="1">
      <c r="B31" s="165"/>
      <c r="R31" s="167"/>
    </row>
    <row r="32" spans="2:21" s="161" customFormat="1" ht="30" customHeight="1">
      <c r="B32" s="165"/>
      <c r="C32" s="168" t="s">
        <v>12</v>
      </c>
      <c r="F32" s="331" t="str">
        <f>F6</f>
        <v>Zníženie energetickej náročnosti objektov spoločnosti HERN, s.r.o. Námestovo</v>
      </c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R32" s="167"/>
    </row>
    <row r="33" spans="2:65" s="161" customFormat="1" ht="36.950000000000003" customHeight="1">
      <c r="B33" s="165"/>
      <c r="C33" s="169" t="s">
        <v>90</v>
      </c>
      <c r="F33" s="332" t="str">
        <f>F7</f>
        <v>SO-201</v>
      </c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R33" s="167"/>
    </row>
    <row r="34" spans="2:65" s="161" customFormat="1" ht="6.95" customHeight="1">
      <c r="B34" s="165"/>
      <c r="R34" s="167"/>
    </row>
    <row r="35" spans="2:65" s="161" customFormat="1" ht="18" customHeight="1">
      <c r="B35" s="165"/>
      <c r="C35" s="168" t="s">
        <v>16</v>
      </c>
      <c r="F35" s="170" t="str">
        <f>F9</f>
        <v>Námestovo</v>
      </c>
      <c r="K35" s="168" t="s">
        <v>18</v>
      </c>
      <c r="M35" s="350"/>
      <c r="N35" s="351"/>
      <c r="O35" s="351"/>
      <c r="P35" s="351"/>
      <c r="R35" s="167"/>
    </row>
    <row r="36" spans="2:65" s="161" customFormat="1" ht="6.95" customHeight="1">
      <c r="B36" s="165"/>
      <c r="R36" s="167"/>
    </row>
    <row r="37" spans="2:65" s="161" customFormat="1" ht="15">
      <c r="B37" s="165"/>
      <c r="C37" s="168" t="s">
        <v>19</v>
      </c>
      <c r="F37" s="170" t="str">
        <f>F11</f>
        <v>HERN, s.r.o.</v>
      </c>
      <c r="K37" s="168" t="s">
        <v>24</v>
      </c>
      <c r="M37" s="335"/>
      <c r="N37" s="330"/>
      <c r="O37" s="330"/>
      <c r="P37" s="330"/>
      <c r="Q37" s="330"/>
      <c r="R37" s="167"/>
    </row>
    <row r="38" spans="2:65" s="161" customFormat="1" ht="14.45" customHeight="1">
      <c r="B38" s="165"/>
      <c r="C38" s="168" t="s">
        <v>23</v>
      </c>
      <c r="F38" s="170"/>
      <c r="K38" s="168" t="s">
        <v>27</v>
      </c>
      <c r="M38" s="335"/>
      <c r="N38" s="330"/>
      <c r="O38" s="330"/>
      <c r="P38" s="330"/>
      <c r="Q38" s="330"/>
      <c r="R38" s="167"/>
    </row>
    <row r="39" spans="2:65" s="161" customFormat="1" ht="10.35" customHeight="1">
      <c r="B39" s="165"/>
      <c r="R39" s="167"/>
    </row>
    <row r="40" spans="2:65" s="192" customFormat="1" ht="29.25" customHeight="1">
      <c r="B40" s="188"/>
      <c r="C40" s="189" t="s">
        <v>104</v>
      </c>
      <c r="D40" s="190" t="s">
        <v>55</v>
      </c>
      <c r="E40" s="190" t="s">
        <v>51</v>
      </c>
      <c r="F40" s="352" t="s">
        <v>52</v>
      </c>
      <c r="G40" s="353"/>
      <c r="H40" s="353"/>
      <c r="I40" s="353"/>
      <c r="J40" s="190" t="s">
        <v>105</v>
      </c>
      <c r="K40" s="190" t="s">
        <v>106</v>
      </c>
      <c r="L40" s="354" t="s">
        <v>107</v>
      </c>
      <c r="M40" s="353"/>
      <c r="N40" s="352" t="s">
        <v>94</v>
      </c>
      <c r="O40" s="353"/>
      <c r="P40" s="353"/>
      <c r="Q40" s="355"/>
      <c r="R40" s="191"/>
      <c r="T40" s="193" t="s">
        <v>558</v>
      </c>
      <c r="U40" s="194" t="s">
        <v>34</v>
      </c>
      <c r="V40" s="194" t="s">
        <v>109</v>
      </c>
      <c r="W40" s="194" t="s">
        <v>110</v>
      </c>
      <c r="X40" s="194" t="s">
        <v>559</v>
      </c>
      <c r="Y40" s="194" t="s">
        <v>560</v>
      </c>
      <c r="Z40" s="194" t="s">
        <v>113</v>
      </c>
      <c r="AA40" s="195" t="s">
        <v>114</v>
      </c>
    </row>
    <row r="41" spans="2:65" s="161" customFormat="1" ht="29.25" customHeight="1">
      <c r="B41" s="165"/>
      <c r="C41" s="196" t="s">
        <v>95</v>
      </c>
      <c r="N41" s="345">
        <f>N42+N46</f>
        <v>0</v>
      </c>
      <c r="O41" s="346"/>
      <c r="P41" s="346"/>
      <c r="Q41" s="346"/>
      <c r="R41" s="167"/>
      <c r="T41" s="197"/>
      <c r="U41" s="198"/>
      <c r="V41" s="198"/>
      <c r="W41" s="199">
        <f>W42+W46</f>
        <v>0</v>
      </c>
      <c r="X41" s="198"/>
      <c r="Y41" s="199">
        <f>Y42+Y46</f>
        <v>0</v>
      </c>
      <c r="Z41" s="198"/>
      <c r="AA41" s="200">
        <f>AA42+AA46</f>
        <v>0</v>
      </c>
      <c r="AT41" s="173" t="s">
        <v>69</v>
      </c>
      <c r="AU41" s="173" t="s">
        <v>96</v>
      </c>
      <c r="BK41" s="201">
        <f>BK42+BK46</f>
        <v>0</v>
      </c>
    </row>
    <row r="42" spans="2:65" s="203" customFormat="1" ht="37.35" customHeight="1">
      <c r="B42" s="202"/>
      <c r="D42" s="204" t="s">
        <v>97</v>
      </c>
      <c r="E42" s="204"/>
      <c r="F42" s="204"/>
      <c r="G42" s="204"/>
      <c r="H42" s="204"/>
      <c r="I42" s="204"/>
      <c r="J42" s="204"/>
      <c r="K42" s="204"/>
      <c r="L42" s="204"/>
      <c r="M42" s="204"/>
      <c r="N42" s="347">
        <f>N43</f>
        <v>0</v>
      </c>
      <c r="O42" s="336"/>
      <c r="P42" s="336"/>
      <c r="Q42" s="336"/>
      <c r="R42" s="205"/>
      <c r="T42" s="206"/>
      <c r="W42" s="207">
        <f>W43</f>
        <v>0</v>
      </c>
      <c r="Y42" s="207">
        <f>Y43</f>
        <v>0</v>
      </c>
      <c r="AA42" s="208">
        <f>AA43</f>
        <v>0</v>
      </c>
      <c r="AR42" s="209" t="s">
        <v>78</v>
      </c>
      <c r="AT42" s="210" t="s">
        <v>69</v>
      </c>
      <c r="AU42" s="210" t="s">
        <v>70</v>
      </c>
      <c r="AY42" s="209" t="s">
        <v>117</v>
      </c>
      <c r="BK42" s="211">
        <f>BK43</f>
        <v>0</v>
      </c>
    </row>
    <row r="43" spans="2:65" s="203" customFormat="1" ht="19.899999999999999" customHeight="1">
      <c r="B43" s="202"/>
      <c r="D43" s="212" t="s">
        <v>553</v>
      </c>
      <c r="E43" s="212"/>
      <c r="F43" s="212"/>
      <c r="G43" s="212"/>
      <c r="H43" s="212"/>
      <c r="I43" s="212"/>
      <c r="J43" s="212"/>
      <c r="K43" s="212"/>
      <c r="L43" s="212"/>
      <c r="M43" s="212"/>
      <c r="N43" s="348">
        <f>SUM(N44:Q45)</f>
        <v>0</v>
      </c>
      <c r="O43" s="349"/>
      <c r="P43" s="349"/>
      <c r="Q43" s="349"/>
      <c r="R43" s="205"/>
      <c r="T43" s="206"/>
      <c r="W43" s="207">
        <f>SUM(W44:W45)</f>
        <v>0</v>
      </c>
      <c r="Y43" s="207">
        <f>SUM(Y44:Y45)</f>
        <v>0</v>
      </c>
      <c r="AA43" s="208">
        <f>SUM(AA44:AA45)</f>
        <v>0</v>
      </c>
      <c r="AR43" s="209" t="s">
        <v>78</v>
      </c>
      <c r="AT43" s="210" t="s">
        <v>69</v>
      </c>
      <c r="AU43" s="210" t="s">
        <v>78</v>
      </c>
      <c r="AY43" s="209" t="s">
        <v>117</v>
      </c>
      <c r="BK43" s="211">
        <f>SUM(BK44:BK45)</f>
        <v>0</v>
      </c>
    </row>
    <row r="44" spans="2:65" s="161" customFormat="1" ht="31.5" customHeight="1">
      <c r="B44" s="213"/>
      <c r="C44" s="214" t="s">
        <v>519</v>
      </c>
      <c r="D44" s="214" t="s">
        <v>120</v>
      </c>
      <c r="E44" s="215" t="s">
        <v>561</v>
      </c>
      <c r="F44" s="325" t="s">
        <v>562</v>
      </c>
      <c r="G44" s="326"/>
      <c r="H44" s="326"/>
      <c r="I44" s="326"/>
      <c r="J44" s="216" t="s">
        <v>418</v>
      </c>
      <c r="K44" s="273">
        <v>66</v>
      </c>
      <c r="L44" s="327"/>
      <c r="M44" s="327"/>
      <c r="N44" s="327">
        <f>ROUND(L44*K44,2)</f>
        <v>0</v>
      </c>
      <c r="O44" s="327"/>
      <c r="P44" s="327"/>
      <c r="Q44" s="327"/>
      <c r="R44" s="217"/>
      <c r="T44" s="218" t="s">
        <v>1</v>
      </c>
      <c r="U44" s="219" t="s">
        <v>36</v>
      </c>
      <c r="V44" s="220">
        <v>0</v>
      </c>
      <c r="W44" s="220">
        <f>V44*K44</f>
        <v>0</v>
      </c>
      <c r="X44" s="220">
        <v>0</v>
      </c>
      <c r="Y44" s="220">
        <f>X44*K44</f>
        <v>0</v>
      </c>
      <c r="Z44" s="220">
        <v>0</v>
      </c>
      <c r="AA44" s="221">
        <f>Z44*K44</f>
        <v>0</v>
      </c>
      <c r="AR44" s="173" t="s">
        <v>125</v>
      </c>
      <c r="AT44" s="173" t="s">
        <v>120</v>
      </c>
      <c r="AU44" s="173" t="s">
        <v>126</v>
      </c>
      <c r="AY44" s="173" t="s">
        <v>117</v>
      </c>
      <c r="BE44" s="222">
        <f>IF(U44="základná",N44,0)</f>
        <v>0</v>
      </c>
      <c r="BF44" s="222">
        <f>IF(U44="znížená",N44,0)</f>
        <v>0</v>
      </c>
      <c r="BG44" s="222">
        <f>IF(U44="zákl. prenesená",N44,0)</f>
        <v>0</v>
      </c>
      <c r="BH44" s="222">
        <f>IF(U44="zníž. prenesená",N44,0)</f>
        <v>0</v>
      </c>
      <c r="BI44" s="222">
        <f>IF(U44="nulová",N44,0)</f>
        <v>0</v>
      </c>
      <c r="BJ44" s="173" t="s">
        <v>126</v>
      </c>
      <c r="BK44" s="223">
        <f>ROUND(L44*K44,3)</f>
        <v>0</v>
      </c>
      <c r="BL44" s="173" t="s">
        <v>125</v>
      </c>
      <c r="BM44" s="173" t="s">
        <v>126</v>
      </c>
    </row>
    <row r="45" spans="2:65" s="161" customFormat="1" ht="31.5" customHeight="1">
      <c r="B45" s="213"/>
      <c r="C45" s="214" t="s">
        <v>523</v>
      </c>
      <c r="D45" s="214" t="s">
        <v>120</v>
      </c>
      <c r="E45" s="215" t="s">
        <v>563</v>
      </c>
      <c r="F45" s="325" t="s">
        <v>564</v>
      </c>
      <c r="G45" s="326"/>
      <c r="H45" s="326"/>
      <c r="I45" s="326"/>
      <c r="J45" s="216" t="s">
        <v>418</v>
      </c>
      <c r="K45" s="273">
        <v>66</v>
      </c>
      <c r="L45" s="327"/>
      <c r="M45" s="327"/>
      <c r="N45" s="327">
        <f>ROUND(L45*K45,2)</f>
        <v>0</v>
      </c>
      <c r="O45" s="327"/>
      <c r="P45" s="327"/>
      <c r="Q45" s="327"/>
      <c r="R45" s="217"/>
      <c r="T45" s="218" t="s">
        <v>1</v>
      </c>
      <c r="U45" s="219" t="s">
        <v>36</v>
      </c>
      <c r="V45" s="220">
        <v>0</v>
      </c>
      <c r="W45" s="220">
        <f>V45*K45</f>
        <v>0</v>
      </c>
      <c r="X45" s="220">
        <v>0</v>
      </c>
      <c r="Y45" s="220">
        <f>X45*K45</f>
        <v>0</v>
      </c>
      <c r="Z45" s="220">
        <v>0</v>
      </c>
      <c r="AA45" s="221">
        <f>Z45*K45</f>
        <v>0</v>
      </c>
      <c r="AR45" s="173" t="s">
        <v>125</v>
      </c>
      <c r="AT45" s="173" t="s">
        <v>120</v>
      </c>
      <c r="AU45" s="173" t="s">
        <v>126</v>
      </c>
      <c r="AY45" s="173" t="s">
        <v>117</v>
      </c>
      <c r="BE45" s="222">
        <f>IF(U45="základná",N45,0)</f>
        <v>0</v>
      </c>
      <c r="BF45" s="222">
        <f>IF(U45="znížená",N45,0)</f>
        <v>0</v>
      </c>
      <c r="BG45" s="222">
        <f>IF(U45="zákl. prenesená",N45,0)</f>
        <v>0</v>
      </c>
      <c r="BH45" s="222">
        <f>IF(U45="zníž. prenesená",N45,0)</f>
        <v>0</v>
      </c>
      <c r="BI45" s="222">
        <f>IF(U45="nulová",N45,0)</f>
        <v>0</v>
      </c>
      <c r="BJ45" s="173" t="s">
        <v>126</v>
      </c>
      <c r="BK45" s="223">
        <f>ROUND(L45*K45,3)</f>
        <v>0</v>
      </c>
      <c r="BL45" s="173" t="s">
        <v>125</v>
      </c>
      <c r="BM45" s="173" t="s">
        <v>125</v>
      </c>
    </row>
    <row r="46" spans="2:65" s="203" customFormat="1" ht="37.35" customHeight="1">
      <c r="B46" s="202"/>
      <c r="D46" s="204" t="s">
        <v>554</v>
      </c>
      <c r="E46" s="204"/>
      <c r="F46" s="204"/>
      <c r="G46" s="204"/>
      <c r="H46" s="204"/>
      <c r="I46" s="204"/>
      <c r="J46" s="204"/>
      <c r="K46" s="274"/>
      <c r="L46" s="274"/>
      <c r="M46" s="274"/>
      <c r="N46" s="356">
        <f>N47</f>
        <v>0</v>
      </c>
      <c r="O46" s="357"/>
      <c r="P46" s="357"/>
      <c r="Q46" s="357"/>
      <c r="R46" s="205"/>
      <c r="T46" s="206"/>
      <c r="W46" s="207">
        <f>W47</f>
        <v>0</v>
      </c>
      <c r="Y46" s="207">
        <f>Y47</f>
        <v>0</v>
      </c>
      <c r="AA46" s="208">
        <f>AA47</f>
        <v>0</v>
      </c>
      <c r="AC46" s="279"/>
      <c r="AR46" s="209" t="s">
        <v>131</v>
      </c>
      <c r="AT46" s="210" t="s">
        <v>69</v>
      </c>
      <c r="AU46" s="210" t="s">
        <v>70</v>
      </c>
      <c r="AY46" s="209" t="s">
        <v>117</v>
      </c>
      <c r="BK46" s="211">
        <f>BK47</f>
        <v>0</v>
      </c>
    </row>
    <row r="47" spans="2:65" s="203" customFormat="1" ht="19.899999999999999" customHeight="1">
      <c r="B47" s="202"/>
      <c r="D47" s="212" t="s">
        <v>555</v>
      </c>
      <c r="E47" s="212"/>
      <c r="F47" s="212"/>
      <c r="G47" s="212"/>
      <c r="H47" s="212"/>
      <c r="I47" s="212"/>
      <c r="J47" s="212"/>
      <c r="K47" s="275"/>
      <c r="L47" s="275"/>
      <c r="M47" s="275"/>
      <c r="N47" s="348">
        <f>SUM(N48:Q101)</f>
        <v>0</v>
      </c>
      <c r="O47" s="349"/>
      <c r="P47" s="349"/>
      <c r="Q47" s="349"/>
      <c r="R47" s="205"/>
      <c r="T47" s="206"/>
      <c r="W47" s="207">
        <f>SUM(W48:W99)</f>
        <v>0</v>
      </c>
      <c r="Y47" s="207">
        <f>SUM(Y48:Y99)</f>
        <v>0</v>
      </c>
      <c r="AA47" s="208">
        <f>SUM(AA48:AA99)</f>
        <v>0</v>
      </c>
      <c r="AC47" s="279"/>
      <c r="AR47" s="209" t="s">
        <v>131</v>
      </c>
      <c r="AT47" s="210" t="s">
        <v>69</v>
      </c>
      <c r="AU47" s="210" t="s">
        <v>78</v>
      </c>
      <c r="AY47" s="209" t="s">
        <v>117</v>
      </c>
      <c r="BK47" s="211">
        <f>SUM(BK48:BK99)</f>
        <v>0</v>
      </c>
    </row>
    <row r="48" spans="2:65" s="161" customFormat="1" ht="22.5" customHeight="1">
      <c r="B48" s="213"/>
      <c r="C48" s="214">
        <v>1</v>
      </c>
      <c r="D48" s="214" t="s">
        <v>120</v>
      </c>
      <c r="E48" s="215"/>
      <c r="F48" s="325" t="s">
        <v>565</v>
      </c>
      <c r="G48" s="326"/>
      <c r="H48" s="326"/>
      <c r="I48" s="326"/>
      <c r="J48" s="216" t="s">
        <v>276</v>
      </c>
      <c r="K48" s="273">
        <v>36</v>
      </c>
      <c r="L48" s="327"/>
      <c r="M48" s="327"/>
      <c r="N48" s="327">
        <f t="shared" ref="N48:N67" si="0">ROUND(L48*K48,2)</f>
        <v>0</v>
      </c>
      <c r="O48" s="327"/>
      <c r="P48" s="327"/>
      <c r="Q48" s="327"/>
      <c r="R48" s="217"/>
      <c r="T48" s="218" t="s">
        <v>1</v>
      </c>
      <c r="U48" s="219" t="s">
        <v>36</v>
      </c>
      <c r="V48" s="220">
        <v>0</v>
      </c>
      <c r="W48" s="220">
        <f t="shared" ref="W48:W67" si="1">V48*K48</f>
        <v>0</v>
      </c>
      <c r="X48" s="220">
        <v>0</v>
      </c>
      <c r="Y48" s="220">
        <f t="shared" ref="Y48:Y67" si="2">X48*K48</f>
        <v>0</v>
      </c>
      <c r="Z48" s="220">
        <v>0</v>
      </c>
      <c r="AA48" s="221">
        <f t="shared" ref="AA48:AA67" si="3">Z48*K48</f>
        <v>0</v>
      </c>
      <c r="AC48" s="203"/>
      <c r="AR48" s="173" t="s">
        <v>566</v>
      </c>
      <c r="AT48" s="173" t="s">
        <v>120</v>
      </c>
      <c r="AU48" s="173" t="s">
        <v>126</v>
      </c>
      <c r="AY48" s="173" t="s">
        <v>117</v>
      </c>
      <c r="BE48" s="222">
        <f t="shared" ref="BE48:BE67" si="4">IF(U48="základná",N48,0)</f>
        <v>0</v>
      </c>
      <c r="BF48" s="222">
        <f t="shared" ref="BF48:BF67" si="5">IF(U48="znížená",N48,0)</f>
        <v>0</v>
      </c>
      <c r="BG48" s="222">
        <f t="shared" ref="BG48:BG67" si="6">IF(U48="zákl. prenesená",N48,0)</f>
        <v>0</v>
      </c>
      <c r="BH48" s="222">
        <f t="shared" ref="BH48:BH67" si="7">IF(U48="zníž. prenesená",N48,0)</f>
        <v>0</v>
      </c>
      <c r="BI48" s="222">
        <f t="shared" ref="BI48:BI67" si="8">IF(U48="nulová",N48,0)</f>
        <v>0</v>
      </c>
      <c r="BJ48" s="173" t="s">
        <v>126</v>
      </c>
      <c r="BK48" s="223">
        <f t="shared" ref="BK48:BK67" si="9">ROUND(L48*K48,3)</f>
        <v>0</v>
      </c>
      <c r="BL48" s="173" t="s">
        <v>566</v>
      </c>
      <c r="BM48" s="173" t="s">
        <v>150</v>
      </c>
    </row>
    <row r="49" spans="2:65" s="161" customFormat="1" ht="22.5" customHeight="1">
      <c r="B49" s="213"/>
      <c r="C49" s="214">
        <v>2</v>
      </c>
      <c r="D49" s="214" t="s">
        <v>120</v>
      </c>
      <c r="E49" s="215"/>
      <c r="F49" s="325" t="s">
        <v>567</v>
      </c>
      <c r="G49" s="326"/>
      <c r="H49" s="326"/>
      <c r="I49" s="326"/>
      <c r="J49" s="216" t="s">
        <v>276</v>
      </c>
      <c r="K49" s="273">
        <v>30</v>
      </c>
      <c r="L49" s="327"/>
      <c r="M49" s="327"/>
      <c r="N49" s="327">
        <f t="shared" si="0"/>
        <v>0</v>
      </c>
      <c r="O49" s="327"/>
      <c r="P49" s="327"/>
      <c r="Q49" s="327"/>
      <c r="R49" s="217"/>
      <c r="T49" s="218" t="s">
        <v>1</v>
      </c>
      <c r="U49" s="219" t="s">
        <v>36</v>
      </c>
      <c r="V49" s="220">
        <v>0</v>
      </c>
      <c r="W49" s="220">
        <f t="shared" si="1"/>
        <v>0</v>
      </c>
      <c r="X49" s="220">
        <v>0</v>
      </c>
      <c r="Y49" s="220">
        <f t="shared" si="2"/>
        <v>0</v>
      </c>
      <c r="Z49" s="220">
        <v>0</v>
      </c>
      <c r="AA49" s="221">
        <f t="shared" si="3"/>
        <v>0</v>
      </c>
      <c r="AC49" s="203"/>
      <c r="AR49" s="173" t="s">
        <v>566</v>
      </c>
      <c r="AT49" s="173" t="s">
        <v>120</v>
      </c>
      <c r="AU49" s="173" t="s">
        <v>126</v>
      </c>
      <c r="AY49" s="173" t="s">
        <v>117</v>
      </c>
      <c r="BE49" s="222">
        <f t="shared" si="4"/>
        <v>0</v>
      </c>
      <c r="BF49" s="222">
        <f t="shared" si="5"/>
        <v>0</v>
      </c>
      <c r="BG49" s="222">
        <f t="shared" si="6"/>
        <v>0</v>
      </c>
      <c r="BH49" s="222">
        <f t="shared" si="7"/>
        <v>0</v>
      </c>
      <c r="BI49" s="222">
        <f t="shared" si="8"/>
        <v>0</v>
      </c>
      <c r="BJ49" s="173" t="s">
        <v>126</v>
      </c>
      <c r="BK49" s="223">
        <f t="shared" si="9"/>
        <v>0</v>
      </c>
      <c r="BL49" s="173" t="s">
        <v>566</v>
      </c>
      <c r="BM49" s="173" t="s">
        <v>150</v>
      </c>
    </row>
    <row r="50" spans="2:65" s="161" customFormat="1" ht="22.5" customHeight="1">
      <c r="B50" s="213"/>
      <c r="C50" s="214">
        <v>3</v>
      </c>
      <c r="D50" s="214" t="s">
        <v>120</v>
      </c>
      <c r="E50" s="215"/>
      <c r="F50" s="325" t="s">
        <v>568</v>
      </c>
      <c r="G50" s="326"/>
      <c r="H50" s="326"/>
      <c r="I50" s="326"/>
      <c r="J50" s="216" t="s">
        <v>276</v>
      </c>
      <c r="K50" s="273">
        <v>4</v>
      </c>
      <c r="L50" s="327"/>
      <c r="M50" s="327"/>
      <c r="N50" s="327">
        <f t="shared" si="0"/>
        <v>0</v>
      </c>
      <c r="O50" s="327"/>
      <c r="P50" s="327"/>
      <c r="Q50" s="327"/>
      <c r="R50" s="217"/>
      <c r="T50" s="218" t="s">
        <v>1</v>
      </c>
      <c r="U50" s="219" t="s">
        <v>36</v>
      </c>
      <c r="V50" s="220">
        <v>0</v>
      </c>
      <c r="W50" s="220">
        <f t="shared" si="1"/>
        <v>0</v>
      </c>
      <c r="X50" s="220">
        <v>0</v>
      </c>
      <c r="Y50" s="220">
        <f t="shared" si="2"/>
        <v>0</v>
      </c>
      <c r="Z50" s="220">
        <v>0</v>
      </c>
      <c r="AA50" s="221">
        <f t="shared" si="3"/>
        <v>0</v>
      </c>
      <c r="AR50" s="173" t="s">
        <v>566</v>
      </c>
      <c r="AT50" s="173" t="s">
        <v>120</v>
      </c>
      <c r="AU50" s="173" t="s">
        <v>126</v>
      </c>
      <c r="AY50" s="173" t="s">
        <v>117</v>
      </c>
      <c r="BE50" s="222">
        <f t="shared" si="4"/>
        <v>0</v>
      </c>
      <c r="BF50" s="222">
        <f t="shared" si="5"/>
        <v>0</v>
      </c>
      <c r="BG50" s="222">
        <f t="shared" si="6"/>
        <v>0</v>
      </c>
      <c r="BH50" s="222">
        <f t="shared" si="7"/>
        <v>0</v>
      </c>
      <c r="BI50" s="222">
        <f t="shared" si="8"/>
        <v>0</v>
      </c>
      <c r="BJ50" s="173" t="s">
        <v>126</v>
      </c>
      <c r="BK50" s="223">
        <f t="shared" si="9"/>
        <v>0</v>
      </c>
      <c r="BL50" s="173" t="s">
        <v>566</v>
      </c>
      <c r="BM50" s="173" t="s">
        <v>150</v>
      </c>
    </row>
    <row r="51" spans="2:65" s="161" customFormat="1" ht="22.5" customHeight="1">
      <c r="B51" s="213"/>
      <c r="C51" s="214">
        <v>4</v>
      </c>
      <c r="D51" s="214" t="s">
        <v>120</v>
      </c>
      <c r="E51" s="215"/>
      <c r="F51" s="325" t="s">
        <v>569</v>
      </c>
      <c r="G51" s="326"/>
      <c r="H51" s="326"/>
      <c r="I51" s="326"/>
      <c r="J51" s="216" t="s">
        <v>276</v>
      </c>
      <c r="K51" s="273">
        <v>1</v>
      </c>
      <c r="L51" s="327"/>
      <c r="M51" s="327"/>
      <c r="N51" s="327">
        <f t="shared" si="0"/>
        <v>0</v>
      </c>
      <c r="O51" s="327"/>
      <c r="P51" s="327"/>
      <c r="Q51" s="327"/>
      <c r="R51" s="217"/>
      <c r="T51" s="218" t="s">
        <v>1</v>
      </c>
      <c r="U51" s="219" t="s">
        <v>36</v>
      </c>
      <c r="V51" s="220">
        <v>0</v>
      </c>
      <c r="W51" s="220">
        <f t="shared" si="1"/>
        <v>0</v>
      </c>
      <c r="X51" s="220">
        <v>0</v>
      </c>
      <c r="Y51" s="220">
        <f t="shared" si="2"/>
        <v>0</v>
      </c>
      <c r="Z51" s="220">
        <v>0</v>
      </c>
      <c r="AA51" s="221">
        <f t="shared" si="3"/>
        <v>0</v>
      </c>
      <c r="AR51" s="173" t="s">
        <v>566</v>
      </c>
      <c r="AT51" s="173" t="s">
        <v>120</v>
      </c>
      <c r="AU51" s="173" t="s">
        <v>126</v>
      </c>
      <c r="AY51" s="173" t="s">
        <v>117</v>
      </c>
      <c r="BE51" s="222">
        <f t="shared" si="4"/>
        <v>0</v>
      </c>
      <c r="BF51" s="222">
        <f t="shared" si="5"/>
        <v>0</v>
      </c>
      <c r="BG51" s="222">
        <f t="shared" si="6"/>
        <v>0</v>
      </c>
      <c r="BH51" s="222">
        <f t="shared" si="7"/>
        <v>0</v>
      </c>
      <c r="BI51" s="222">
        <f t="shared" si="8"/>
        <v>0</v>
      </c>
      <c r="BJ51" s="173" t="s">
        <v>126</v>
      </c>
      <c r="BK51" s="223">
        <f t="shared" si="9"/>
        <v>0</v>
      </c>
      <c r="BL51" s="173" t="s">
        <v>566</v>
      </c>
      <c r="BM51" s="173" t="s">
        <v>150</v>
      </c>
    </row>
    <row r="52" spans="2:65" s="161" customFormat="1" ht="22.5" customHeight="1">
      <c r="B52" s="213"/>
      <c r="C52" s="214">
        <v>5</v>
      </c>
      <c r="D52" s="214" t="s">
        <v>120</v>
      </c>
      <c r="E52" s="215"/>
      <c r="F52" s="325" t="s">
        <v>570</v>
      </c>
      <c r="G52" s="326"/>
      <c r="H52" s="326"/>
      <c r="I52" s="326"/>
      <c r="J52" s="216" t="s">
        <v>276</v>
      </c>
      <c r="K52" s="273">
        <v>4</v>
      </c>
      <c r="L52" s="327"/>
      <c r="M52" s="327"/>
      <c r="N52" s="327">
        <f t="shared" si="0"/>
        <v>0</v>
      </c>
      <c r="O52" s="327"/>
      <c r="P52" s="327"/>
      <c r="Q52" s="327"/>
      <c r="R52" s="217"/>
      <c r="T52" s="218" t="s">
        <v>1</v>
      </c>
      <c r="U52" s="219" t="s">
        <v>36</v>
      </c>
      <c r="V52" s="220">
        <v>0</v>
      </c>
      <c r="W52" s="220">
        <f t="shared" si="1"/>
        <v>0</v>
      </c>
      <c r="X52" s="220">
        <v>0</v>
      </c>
      <c r="Y52" s="220">
        <f t="shared" si="2"/>
        <v>0</v>
      </c>
      <c r="Z52" s="220">
        <v>0</v>
      </c>
      <c r="AA52" s="221">
        <f t="shared" si="3"/>
        <v>0</v>
      </c>
      <c r="AR52" s="173" t="s">
        <v>566</v>
      </c>
      <c r="AT52" s="173" t="s">
        <v>120</v>
      </c>
      <c r="AU52" s="173" t="s">
        <v>126</v>
      </c>
      <c r="AY52" s="173" t="s">
        <v>117</v>
      </c>
      <c r="BE52" s="222">
        <f t="shared" si="4"/>
        <v>0</v>
      </c>
      <c r="BF52" s="222">
        <f t="shared" si="5"/>
        <v>0</v>
      </c>
      <c r="BG52" s="222">
        <f t="shared" si="6"/>
        <v>0</v>
      </c>
      <c r="BH52" s="222">
        <f t="shared" si="7"/>
        <v>0</v>
      </c>
      <c r="BI52" s="222">
        <f t="shared" si="8"/>
        <v>0</v>
      </c>
      <c r="BJ52" s="173" t="s">
        <v>126</v>
      </c>
      <c r="BK52" s="223">
        <f t="shared" si="9"/>
        <v>0</v>
      </c>
      <c r="BL52" s="173" t="s">
        <v>566</v>
      </c>
      <c r="BM52" s="173" t="s">
        <v>150</v>
      </c>
    </row>
    <row r="53" spans="2:65" s="161" customFormat="1" ht="22.5" customHeight="1">
      <c r="B53" s="213"/>
      <c r="C53" s="214">
        <v>6</v>
      </c>
      <c r="D53" s="214" t="s">
        <v>120</v>
      </c>
      <c r="E53" s="215"/>
      <c r="F53" s="325" t="s">
        <v>571</v>
      </c>
      <c r="G53" s="326"/>
      <c r="H53" s="326"/>
      <c r="I53" s="326"/>
      <c r="J53" s="216" t="s">
        <v>572</v>
      </c>
      <c r="K53" s="273">
        <v>1</v>
      </c>
      <c r="L53" s="327"/>
      <c r="M53" s="327"/>
      <c r="N53" s="327">
        <f t="shared" si="0"/>
        <v>0</v>
      </c>
      <c r="O53" s="327"/>
      <c r="P53" s="327"/>
      <c r="Q53" s="327"/>
      <c r="R53" s="217"/>
      <c r="T53" s="218" t="s">
        <v>1</v>
      </c>
      <c r="U53" s="219" t="s">
        <v>36</v>
      </c>
      <c r="V53" s="220">
        <v>0</v>
      </c>
      <c r="W53" s="220">
        <f t="shared" si="1"/>
        <v>0</v>
      </c>
      <c r="X53" s="220">
        <v>0</v>
      </c>
      <c r="Y53" s="220">
        <f t="shared" si="2"/>
        <v>0</v>
      </c>
      <c r="Z53" s="220">
        <v>0</v>
      </c>
      <c r="AA53" s="221">
        <f t="shared" si="3"/>
        <v>0</v>
      </c>
      <c r="AR53" s="173" t="s">
        <v>566</v>
      </c>
      <c r="AT53" s="173" t="s">
        <v>120</v>
      </c>
      <c r="AU53" s="173" t="s">
        <v>126</v>
      </c>
      <c r="AY53" s="173" t="s">
        <v>117</v>
      </c>
      <c r="BE53" s="222">
        <f t="shared" si="4"/>
        <v>0</v>
      </c>
      <c r="BF53" s="222">
        <f t="shared" si="5"/>
        <v>0</v>
      </c>
      <c r="BG53" s="222">
        <f t="shared" si="6"/>
        <v>0</v>
      </c>
      <c r="BH53" s="222">
        <f t="shared" si="7"/>
        <v>0</v>
      </c>
      <c r="BI53" s="222">
        <f t="shared" si="8"/>
        <v>0</v>
      </c>
      <c r="BJ53" s="173" t="s">
        <v>126</v>
      </c>
      <c r="BK53" s="223">
        <f t="shared" si="9"/>
        <v>0</v>
      </c>
      <c r="BL53" s="173" t="s">
        <v>566</v>
      </c>
      <c r="BM53" s="173" t="s">
        <v>150</v>
      </c>
    </row>
    <row r="54" spans="2:65" s="161" customFormat="1" ht="22.5" customHeight="1">
      <c r="B54" s="213"/>
      <c r="C54" s="214">
        <v>8</v>
      </c>
      <c r="D54" s="214" t="s">
        <v>120</v>
      </c>
      <c r="E54" s="215"/>
      <c r="F54" s="325" t="s">
        <v>573</v>
      </c>
      <c r="G54" s="326"/>
      <c r="H54" s="326"/>
      <c r="I54" s="326"/>
      <c r="J54" s="216" t="s">
        <v>276</v>
      </c>
      <c r="K54" s="273">
        <v>66</v>
      </c>
      <c r="L54" s="327"/>
      <c r="M54" s="327"/>
      <c r="N54" s="327">
        <f t="shared" si="0"/>
        <v>0</v>
      </c>
      <c r="O54" s="327"/>
      <c r="P54" s="327"/>
      <c r="Q54" s="327"/>
      <c r="R54" s="217"/>
      <c r="T54" s="218" t="s">
        <v>1</v>
      </c>
      <c r="U54" s="219" t="s">
        <v>36</v>
      </c>
      <c r="V54" s="220">
        <v>0</v>
      </c>
      <c r="W54" s="220">
        <f t="shared" si="1"/>
        <v>0</v>
      </c>
      <c r="X54" s="220">
        <v>0</v>
      </c>
      <c r="Y54" s="220">
        <f t="shared" si="2"/>
        <v>0</v>
      </c>
      <c r="Z54" s="220">
        <v>0</v>
      </c>
      <c r="AA54" s="221">
        <f t="shared" si="3"/>
        <v>0</v>
      </c>
      <c r="AR54" s="173" t="s">
        <v>566</v>
      </c>
      <c r="AT54" s="173" t="s">
        <v>120</v>
      </c>
      <c r="AU54" s="173" t="s">
        <v>126</v>
      </c>
      <c r="AY54" s="173" t="s">
        <v>117</v>
      </c>
      <c r="BE54" s="222">
        <f t="shared" si="4"/>
        <v>0</v>
      </c>
      <c r="BF54" s="222">
        <f t="shared" si="5"/>
        <v>0</v>
      </c>
      <c r="BG54" s="222">
        <f t="shared" si="6"/>
        <v>0</v>
      </c>
      <c r="BH54" s="222">
        <f t="shared" si="7"/>
        <v>0</v>
      </c>
      <c r="BI54" s="222">
        <f t="shared" si="8"/>
        <v>0</v>
      </c>
      <c r="BJ54" s="173" t="s">
        <v>126</v>
      </c>
      <c r="BK54" s="223">
        <f t="shared" si="9"/>
        <v>0</v>
      </c>
      <c r="BL54" s="173" t="s">
        <v>566</v>
      </c>
      <c r="BM54" s="173" t="s">
        <v>150</v>
      </c>
    </row>
    <row r="55" spans="2:65" s="161" customFormat="1" ht="22.5" customHeight="1">
      <c r="B55" s="213"/>
      <c r="C55" s="214">
        <v>9</v>
      </c>
      <c r="D55" s="214" t="s">
        <v>120</v>
      </c>
      <c r="E55" s="215"/>
      <c r="F55" s="325" t="s">
        <v>574</v>
      </c>
      <c r="G55" s="326"/>
      <c r="H55" s="326"/>
      <c r="I55" s="326"/>
      <c r="J55" s="216" t="s">
        <v>572</v>
      </c>
      <c r="K55" s="273">
        <v>1</v>
      </c>
      <c r="L55" s="327"/>
      <c r="M55" s="327"/>
      <c r="N55" s="327">
        <f t="shared" si="0"/>
        <v>0</v>
      </c>
      <c r="O55" s="327"/>
      <c r="P55" s="327"/>
      <c r="Q55" s="327"/>
      <c r="R55" s="217"/>
      <c r="T55" s="218" t="s">
        <v>1</v>
      </c>
      <c r="U55" s="219" t="s">
        <v>36</v>
      </c>
      <c r="V55" s="220">
        <v>0</v>
      </c>
      <c r="W55" s="220">
        <f t="shared" si="1"/>
        <v>0</v>
      </c>
      <c r="X55" s="220">
        <v>0</v>
      </c>
      <c r="Y55" s="220">
        <f t="shared" si="2"/>
        <v>0</v>
      </c>
      <c r="Z55" s="220">
        <v>0</v>
      </c>
      <c r="AA55" s="221">
        <f t="shared" si="3"/>
        <v>0</v>
      </c>
      <c r="AR55" s="173" t="s">
        <v>566</v>
      </c>
      <c r="AT55" s="173" t="s">
        <v>120</v>
      </c>
      <c r="AU55" s="173" t="s">
        <v>126</v>
      </c>
      <c r="AY55" s="173" t="s">
        <v>117</v>
      </c>
      <c r="BE55" s="222">
        <f t="shared" si="4"/>
        <v>0</v>
      </c>
      <c r="BF55" s="222">
        <f t="shared" si="5"/>
        <v>0</v>
      </c>
      <c r="BG55" s="222">
        <f t="shared" si="6"/>
        <v>0</v>
      </c>
      <c r="BH55" s="222">
        <f t="shared" si="7"/>
        <v>0</v>
      </c>
      <c r="BI55" s="222">
        <f t="shared" si="8"/>
        <v>0</v>
      </c>
      <c r="BJ55" s="173" t="s">
        <v>126</v>
      </c>
      <c r="BK55" s="223">
        <f t="shared" si="9"/>
        <v>0</v>
      </c>
      <c r="BL55" s="173" t="s">
        <v>566</v>
      </c>
      <c r="BM55" s="173" t="s">
        <v>150</v>
      </c>
    </row>
    <row r="56" spans="2:65" s="166" customFormat="1" ht="22.5" customHeight="1">
      <c r="B56" s="213"/>
      <c r="C56" s="214">
        <v>12</v>
      </c>
      <c r="D56" s="214" t="s">
        <v>120</v>
      </c>
      <c r="E56" s="215"/>
      <c r="F56" s="325" t="s">
        <v>647</v>
      </c>
      <c r="G56" s="326"/>
      <c r="H56" s="326"/>
      <c r="I56" s="326"/>
      <c r="J56" s="216" t="s">
        <v>178</v>
      </c>
      <c r="K56" s="273">
        <v>295</v>
      </c>
      <c r="L56" s="327"/>
      <c r="M56" s="327"/>
      <c r="N56" s="327">
        <f t="shared" si="0"/>
        <v>0</v>
      </c>
      <c r="O56" s="327"/>
      <c r="P56" s="327"/>
      <c r="Q56" s="327"/>
      <c r="R56" s="217"/>
      <c r="T56" s="218" t="s">
        <v>1</v>
      </c>
      <c r="U56" s="219" t="s">
        <v>36</v>
      </c>
      <c r="V56" s="220">
        <v>0</v>
      </c>
      <c r="W56" s="220">
        <f t="shared" si="1"/>
        <v>0</v>
      </c>
      <c r="X56" s="220">
        <v>0</v>
      </c>
      <c r="Y56" s="220">
        <f t="shared" si="2"/>
        <v>0</v>
      </c>
      <c r="Z56" s="220">
        <v>0</v>
      </c>
      <c r="AA56" s="221">
        <f t="shared" si="3"/>
        <v>0</v>
      </c>
      <c r="AC56" s="161"/>
      <c r="AR56" s="173" t="s">
        <v>566</v>
      </c>
      <c r="AT56" s="173" t="s">
        <v>120</v>
      </c>
      <c r="AU56" s="173" t="s">
        <v>126</v>
      </c>
      <c r="AY56" s="173" t="s">
        <v>117</v>
      </c>
      <c r="BE56" s="222">
        <f t="shared" si="4"/>
        <v>0</v>
      </c>
      <c r="BF56" s="222">
        <f t="shared" si="5"/>
        <v>0</v>
      </c>
      <c r="BG56" s="222">
        <f t="shared" si="6"/>
        <v>0</v>
      </c>
      <c r="BH56" s="222">
        <f t="shared" si="7"/>
        <v>0</v>
      </c>
      <c r="BI56" s="222">
        <f t="shared" si="8"/>
        <v>0</v>
      </c>
      <c r="BJ56" s="173" t="s">
        <v>126</v>
      </c>
      <c r="BK56" s="223">
        <f t="shared" si="9"/>
        <v>0</v>
      </c>
      <c r="BL56" s="173" t="s">
        <v>566</v>
      </c>
      <c r="BM56" s="173" t="s">
        <v>150</v>
      </c>
    </row>
    <row r="57" spans="2:65" s="166" customFormat="1" ht="22.5" customHeight="1">
      <c r="B57" s="213"/>
      <c r="C57" s="214">
        <v>13</v>
      </c>
      <c r="D57" s="214" t="s">
        <v>120</v>
      </c>
      <c r="E57" s="215"/>
      <c r="F57" s="325" t="s">
        <v>648</v>
      </c>
      <c r="G57" s="326"/>
      <c r="H57" s="326"/>
      <c r="I57" s="326"/>
      <c r="J57" s="216" t="s">
        <v>178</v>
      </c>
      <c r="K57" s="273">
        <v>1780</v>
      </c>
      <c r="L57" s="327"/>
      <c r="M57" s="327"/>
      <c r="N57" s="327">
        <f t="shared" si="0"/>
        <v>0</v>
      </c>
      <c r="O57" s="327"/>
      <c r="P57" s="327"/>
      <c r="Q57" s="327"/>
      <c r="R57" s="217"/>
      <c r="T57" s="218" t="s">
        <v>1</v>
      </c>
      <c r="U57" s="219" t="s">
        <v>36</v>
      </c>
      <c r="V57" s="220">
        <v>0</v>
      </c>
      <c r="W57" s="220">
        <f t="shared" si="1"/>
        <v>0</v>
      </c>
      <c r="X57" s="220">
        <v>0</v>
      </c>
      <c r="Y57" s="220">
        <f t="shared" si="2"/>
        <v>0</v>
      </c>
      <c r="Z57" s="220">
        <v>0</v>
      </c>
      <c r="AA57" s="221">
        <f t="shared" si="3"/>
        <v>0</v>
      </c>
      <c r="AC57" s="161"/>
      <c r="AR57" s="173" t="s">
        <v>566</v>
      </c>
      <c r="AT57" s="173" t="s">
        <v>120</v>
      </c>
      <c r="AU57" s="173" t="s">
        <v>126</v>
      </c>
      <c r="AY57" s="173" t="s">
        <v>117</v>
      </c>
      <c r="BE57" s="222">
        <f t="shared" si="4"/>
        <v>0</v>
      </c>
      <c r="BF57" s="222">
        <f t="shared" si="5"/>
        <v>0</v>
      </c>
      <c r="BG57" s="222">
        <f t="shared" si="6"/>
        <v>0</v>
      </c>
      <c r="BH57" s="222">
        <f t="shared" si="7"/>
        <v>0</v>
      </c>
      <c r="BI57" s="222">
        <f t="shared" si="8"/>
        <v>0</v>
      </c>
      <c r="BJ57" s="173" t="s">
        <v>126</v>
      </c>
      <c r="BK57" s="223">
        <f t="shared" si="9"/>
        <v>0</v>
      </c>
      <c r="BL57" s="173" t="s">
        <v>566</v>
      </c>
      <c r="BM57" s="173" t="s">
        <v>150</v>
      </c>
    </row>
    <row r="58" spans="2:65" s="166" customFormat="1" ht="22.5" customHeight="1">
      <c r="B58" s="213"/>
      <c r="C58" s="214">
        <v>14</v>
      </c>
      <c r="D58" s="214" t="s">
        <v>120</v>
      </c>
      <c r="E58" s="215"/>
      <c r="F58" s="325" t="s">
        <v>649</v>
      </c>
      <c r="G58" s="326"/>
      <c r="H58" s="326"/>
      <c r="I58" s="326"/>
      <c r="J58" s="216" t="s">
        <v>178</v>
      </c>
      <c r="K58" s="273">
        <v>215</v>
      </c>
      <c r="L58" s="327"/>
      <c r="M58" s="327"/>
      <c r="N58" s="327">
        <f t="shared" si="0"/>
        <v>0</v>
      </c>
      <c r="O58" s="327"/>
      <c r="P58" s="327"/>
      <c r="Q58" s="327"/>
      <c r="R58" s="217"/>
      <c r="T58" s="218" t="s">
        <v>1</v>
      </c>
      <c r="U58" s="219" t="s">
        <v>36</v>
      </c>
      <c r="V58" s="220">
        <v>0</v>
      </c>
      <c r="W58" s="220">
        <f t="shared" si="1"/>
        <v>0</v>
      </c>
      <c r="X58" s="220">
        <v>0</v>
      </c>
      <c r="Y58" s="220">
        <f t="shared" si="2"/>
        <v>0</v>
      </c>
      <c r="Z58" s="220">
        <v>0</v>
      </c>
      <c r="AA58" s="221">
        <f t="shared" si="3"/>
        <v>0</v>
      </c>
      <c r="AR58" s="173" t="s">
        <v>566</v>
      </c>
      <c r="AT58" s="173" t="s">
        <v>120</v>
      </c>
      <c r="AU58" s="173" t="s">
        <v>126</v>
      </c>
      <c r="AY58" s="173" t="s">
        <v>117</v>
      </c>
      <c r="BE58" s="222">
        <f t="shared" si="4"/>
        <v>0</v>
      </c>
      <c r="BF58" s="222">
        <f t="shared" si="5"/>
        <v>0</v>
      </c>
      <c r="BG58" s="222">
        <f t="shared" si="6"/>
        <v>0</v>
      </c>
      <c r="BH58" s="222">
        <f t="shared" si="7"/>
        <v>0</v>
      </c>
      <c r="BI58" s="222">
        <f t="shared" si="8"/>
        <v>0</v>
      </c>
      <c r="BJ58" s="173" t="s">
        <v>126</v>
      </c>
      <c r="BK58" s="223">
        <f t="shared" si="9"/>
        <v>0</v>
      </c>
      <c r="BL58" s="173" t="s">
        <v>566</v>
      </c>
      <c r="BM58" s="173" t="s">
        <v>150</v>
      </c>
    </row>
    <row r="59" spans="2:65" s="166" customFormat="1" ht="22.5" customHeight="1">
      <c r="B59" s="213"/>
      <c r="C59" s="214">
        <v>15</v>
      </c>
      <c r="D59" s="214" t="s">
        <v>120</v>
      </c>
      <c r="E59" s="215"/>
      <c r="F59" s="325" t="s">
        <v>650</v>
      </c>
      <c r="G59" s="326"/>
      <c r="H59" s="326"/>
      <c r="I59" s="326"/>
      <c r="J59" s="216" t="s">
        <v>178</v>
      </c>
      <c r="K59" s="273">
        <v>1780</v>
      </c>
      <c r="L59" s="327"/>
      <c r="M59" s="327"/>
      <c r="N59" s="327">
        <f t="shared" si="0"/>
        <v>0</v>
      </c>
      <c r="O59" s="327"/>
      <c r="P59" s="327"/>
      <c r="Q59" s="327"/>
      <c r="R59" s="217"/>
      <c r="T59" s="218" t="s">
        <v>1</v>
      </c>
      <c r="U59" s="219" t="s">
        <v>36</v>
      </c>
      <c r="V59" s="220">
        <v>0</v>
      </c>
      <c r="W59" s="220">
        <f t="shared" si="1"/>
        <v>0</v>
      </c>
      <c r="X59" s="220">
        <v>0</v>
      </c>
      <c r="Y59" s="220">
        <f t="shared" si="2"/>
        <v>0</v>
      </c>
      <c r="Z59" s="220">
        <v>0</v>
      </c>
      <c r="AA59" s="221">
        <f t="shared" si="3"/>
        <v>0</v>
      </c>
      <c r="AR59" s="173" t="s">
        <v>566</v>
      </c>
      <c r="AT59" s="173" t="s">
        <v>120</v>
      </c>
      <c r="AU59" s="173" t="s">
        <v>126</v>
      </c>
      <c r="AY59" s="173" t="s">
        <v>117</v>
      </c>
      <c r="BE59" s="222">
        <f t="shared" si="4"/>
        <v>0</v>
      </c>
      <c r="BF59" s="222">
        <f t="shared" si="5"/>
        <v>0</v>
      </c>
      <c r="BG59" s="222">
        <f t="shared" si="6"/>
        <v>0</v>
      </c>
      <c r="BH59" s="222">
        <f t="shared" si="7"/>
        <v>0</v>
      </c>
      <c r="BI59" s="222">
        <f t="shared" si="8"/>
        <v>0</v>
      </c>
      <c r="BJ59" s="173" t="s">
        <v>126</v>
      </c>
      <c r="BK59" s="223">
        <f t="shared" si="9"/>
        <v>0</v>
      </c>
      <c r="BL59" s="173" t="s">
        <v>566</v>
      </c>
      <c r="BM59" s="173" t="s">
        <v>150</v>
      </c>
    </row>
    <row r="60" spans="2:65" s="166" customFormat="1" ht="22.5" customHeight="1">
      <c r="B60" s="213"/>
      <c r="C60" s="214">
        <v>16</v>
      </c>
      <c r="D60" s="214" t="s">
        <v>120</v>
      </c>
      <c r="E60" s="215"/>
      <c r="F60" s="325" t="s">
        <v>651</v>
      </c>
      <c r="G60" s="326"/>
      <c r="H60" s="326"/>
      <c r="I60" s="326"/>
      <c r="J60" s="216" t="s">
        <v>178</v>
      </c>
      <c r="K60" s="273">
        <v>265</v>
      </c>
      <c r="L60" s="327"/>
      <c r="M60" s="327"/>
      <c r="N60" s="327">
        <f t="shared" si="0"/>
        <v>0</v>
      </c>
      <c r="O60" s="327"/>
      <c r="P60" s="327"/>
      <c r="Q60" s="327"/>
      <c r="R60" s="217"/>
      <c r="T60" s="218" t="s">
        <v>1</v>
      </c>
      <c r="U60" s="219" t="s">
        <v>36</v>
      </c>
      <c r="V60" s="220">
        <v>0</v>
      </c>
      <c r="W60" s="220">
        <f t="shared" si="1"/>
        <v>0</v>
      </c>
      <c r="X60" s="220">
        <v>0</v>
      </c>
      <c r="Y60" s="220">
        <f t="shared" si="2"/>
        <v>0</v>
      </c>
      <c r="Z60" s="220">
        <v>0</v>
      </c>
      <c r="AA60" s="221">
        <f t="shared" si="3"/>
        <v>0</v>
      </c>
      <c r="AR60" s="173" t="s">
        <v>566</v>
      </c>
      <c r="AT60" s="173" t="s">
        <v>120</v>
      </c>
      <c r="AU60" s="173" t="s">
        <v>126</v>
      </c>
      <c r="AY60" s="173" t="s">
        <v>117</v>
      </c>
      <c r="BE60" s="222">
        <f t="shared" si="4"/>
        <v>0</v>
      </c>
      <c r="BF60" s="222">
        <f t="shared" si="5"/>
        <v>0</v>
      </c>
      <c r="BG60" s="222">
        <f t="shared" si="6"/>
        <v>0</v>
      </c>
      <c r="BH60" s="222">
        <f t="shared" si="7"/>
        <v>0</v>
      </c>
      <c r="BI60" s="222">
        <f t="shared" si="8"/>
        <v>0</v>
      </c>
      <c r="BJ60" s="173" t="s">
        <v>126</v>
      </c>
      <c r="BK60" s="223">
        <f t="shared" si="9"/>
        <v>0</v>
      </c>
      <c r="BL60" s="173" t="s">
        <v>566</v>
      </c>
      <c r="BM60" s="173" t="s">
        <v>150</v>
      </c>
    </row>
    <row r="61" spans="2:65" s="166" customFormat="1" ht="22.5" customHeight="1">
      <c r="B61" s="213"/>
      <c r="C61" s="214">
        <v>17</v>
      </c>
      <c r="D61" s="214" t="s">
        <v>120</v>
      </c>
      <c r="E61" s="215"/>
      <c r="F61" s="325" t="s">
        <v>652</v>
      </c>
      <c r="G61" s="326"/>
      <c r="H61" s="326"/>
      <c r="I61" s="326"/>
      <c r="J61" s="216" t="s">
        <v>276</v>
      </c>
      <c r="K61" s="273">
        <v>24</v>
      </c>
      <c r="L61" s="327"/>
      <c r="M61" s="327"/>
      <c r="N61" s="327">
        <f t="shared" si="0"/>
        <v>0</v>
      </c>
      <c r="O61" s="327"/>
      <c r="P61" s="327"/>
      <c r="Q61" s="327"/>
      <c r="R61" s="217"/>
      <c r="T61" s="218" t="s">
        <v>1</v>
      </c>
      <c r="U61" s="219" t="s">
        <v>36</v>
      </c>
      <c r="V61" s="220">
        <v>0</v>
      </c>
      <c r="W61" s="220">
        <f t="shared" si="1"/>
        <v>0</v>
      </c>
      <c r="X61" s="220">
        <v>0</v>
      </c>
      <c r="Y61" s="220">
        <f t="shared" si="2"/>
        <v>0</v>
      </c>
      <c r="Z61" s="220">
        <v>0</v>
      </c>
      <c r="AA61" s="221">
        <f t="shared" si="3"/>
        <v>0</v>
      </c>
      <c r="AR61" s="173" t="s">
        <v>566</v>
      </c>
      <c r="AT61" s="173" t="s">
        <v>120</v>
      </c>
      <c r="AU61" s="173" t="s">
        <v>126</v>
      </c>
      <c r="AY61" s="173" t="s">
        <v>117</v>
      </c>
      <c r="BE61" s="222">
        <f t="shared" si="4"/>
        <v>0</v>
      </c>
      <c r="BF61" s="222">
        <f t="shared" si="5"/>
        <v>0</v>
      </c>
      <c r="BG61" s="222">
        <f t="shared" si="6"/>
        <v>0</v>
      </c>
      <c r="BH61" s="222">
        <f t="shared" si="7"/>
        <v>0</v>
      </c>
      <c r="BI61" s="222">
        <f t="shared" si="8"/>
        <v>0</v>
      </c>
      <c r="BJ61" s="173" t="s">
        <v>126</v>
      </c>
      <c r="BK61" s="223">
        <f t="shared" si="9"/>
        <v>0</v>
      </c>
      <c r="BL61" s="173" t="s">
        <v>566</v>
      </c>
      <c r="BM61" s="173" t="s">
        <v>150</v>
      </c>
    </row>
    <row r="62" spans="2:65" s="166" customFormat="1" ht="22.5" customHeight="1">
      <c r="B62" s="213"/>
      <c r="C62" s="214">
        <v>18</v>
      </c>
      <c r="D62" s="214" t="s">
        <v>120</v>
      </c>
      <c r="E62" s="215"/>
      <c r="F62" s="325" t="s">
        <v>653</v>
      </c>
      <c r="G62" s="326"/>
      <c r="H62" s="326"/>
      <c r="I62" s="326"/>
      <c r="J62" s="216" t="s">
        <v>178</v>
      </c>
      <c r="K62" s="273">
        <v>1950</v>
      </c>
      <c r="L62" s="327"/>
      <c r="M62" s="327"/>
      <c r="N62" s="327">
        <f t="shared" si="0"/>
        <v>0</v>
      </c>
      <c r="O62" s="327"/>
      <c r="P62" s="327"/>
      <c r="Q62" s="327"/>
      <c r="R62" s="217"/>
      <c r="T62" s="218" t="s">
        <v>1</v>
      </c>
      <c r="U62" s="219" t="s">
        <v>36</v>
      </c>
      <c r="V62" s="220">
        <v>0</v>
      </c>
      <c r="W62" s="220">
        <f t="shared" si="1"/>
        <v>0</v>
      </c>
      <c r="X62" s="220">
        <v>0</v>
      </c>
      <c r="Y62" s="220">
        <f t="shared" si="2"/>
        <v>0</v>
      </c>
      <c r="Z62" s="220">
        <v>0</v>
      </c>
      <c r="AA62" s="221">
        <f t="shared" si="3"/>
        <v>0</v>
      </c>
      <c r="AR62" s="173" t="s">
        <v>566</v>
      </c>
      <c r="AT62" s="173" t="s">
        <v>120</v>
      </c>
      <c r="AU62" s="173" t="s">
        <v>126</v>
      </c>
      <c r="AY62" s="173" t="s">
        <v>117</v>
      </c>
      <c r="BE62" s="222">
        <f t="shared" si="4"/>
        <v>0</v>
      </c>
      <c r="BF62" s="222">
        <f t="shared" si="5"/>
        <v>0</v>
      </c>
      <c r="BG62" s="222">
        <f t="shared" si="6"/>
        <v>0</v>
      </c>
      <c r="BH62" s="222">
        <f t="shared" si="7"/>
        <v>0</v>
      </c>
      <c r="BI62" s="222">
        <f t="shared" si="8"/>
        <v>0</v>
      </c>
      <c r="BJ62" s="173" t="s">
        <v>126</v>
      </c>
      <c r="BK62" s="223">
        <f t="shared" si="9"/>
        <v>0</v>
      </c>
      <c r="BL62" s="173" t="s">
        <v>566</v>
      </c>
      <c r="BM62" s="173" t="s">
        <v>150</v>
      </c>
    </row>
    <row r="63" spans="2:65" s="166" customFormat="1" ht="22.5" customHeight="1">
      <c r="B63" s="213"/>
      <c r="C63" s="214">
        <v>19</v>
      </c>
      <c r="D63" s="214" t="s">
        <v>120</v>
      </c>
      <c r="E63" s="215"/>
      <c r="F63" s="325" t="s">
        <v>654</v>
      </c>
      <c r="G63" s="326"/>
      <c r="H63" s="326"/>
      <c r="I63" s="326"/>
      <c r="J63" s="216" t="s">
        <v>178</v>
      </c>
      <c r="K63" s="273">
        <v>96</v>
      </c>
      <c r="L63" s="327"/>
      <c r="M63" s="327"/>
      <c r="N63" s="327">
        <f t="shared" si="0"/>
        <v>0</v>
      </c>
      <c r="O63" s="327"/>
      <c r="P63" s="327"/>
      <c r="Q63" s="327"/>
      <c r="R63" s="217"/>
      <c r="T63" s="218" t="s">
        <v>1</v>
      </c>
      <c r="U63" s="219" t="s">
        <v>36</v>
      </c>
      <c r="V63" s="220">
        <v>0</v>
      </c>
      <c r="W63" s="220">
        <f t="shared" si="1"/>
        <v>0</v>
      </c>
      <c r="X63" s="220">
        <v>0</v>
      </c>
      <c r="Y63" s="220">
        <f t="shared" si="2"/>
        <v>0</v>
      </c>
      <c r="Z63" s="220">
        <v>0</v>
      </c>
      <c r="AA63" s="221">
        <f t="shared" si="3"/>
        <v>0</v>
      </c>
      <c r="AR63" s="173" t="s">
        <v>566</v>
      </c>
      <c r="AT63" s="173" t="s">
        <v>120</v>
      </c>
      <c r="AU63" s="173" t="s">
        <v>126</v>
      </c>
      <c r="AY63" s="173" t="s">
        <v>117</v>
      </c>
      <c r="BE63" s="222">
        <f t="shared" si="4"/>
        <v>0</v>
      </c>
      <c r="BF63" s="222">
        <f t="shared" si="5"/>
        <v>0</v>
      </c>
      <c r="BG63" s="222">
        <f t="shared" si="6"/>
        <v>0</v>
      </c>
      <c r="BH63" s="222">
        <f t="shared" si="7"/>
        <v>0</v>
      </c>
      <c r="BI63" s="222">
        <f t="shared" si="8"/>
        <v>0</v>
      </c>
      <c r="BJ63" s="173" t="s">
        <v>126</v>
      </c>
      <c r="BK63" s="223">
        <f t="shared" si="9"/>
        <v>0</v>
      </c>
      <c r="BL63" s="173" t="s">
        <v>566</v>
      </c>
      <c r="BM63" s="173" t="s">
        <v>150</v>
      </c>
    </row>
    <row r="64" spans="2:65" s="166" customFormat="1" ht="22.5" customHeight="1">
      <c r="B64" s="213"/>
      <c r="C64" s="214">
        <v>20</v>
      </c>
      <c r="D64" s="214" t="s">
        <v>120</v>
      </c>
      <c r="E64" s="215"/>
      <c r="F64" s="325" t="s">
        <v>655</v>
      </c>
      <c r="G64" s="326"/>
      <c r="H64" s="326"/>
      <c r="I64" s="326"/>
      <c r="J64" s="216" t="s">
        <v>178</v>
      </c>
      <c r="K64" s="273">
        <v>236</v>
      </c>
      <c r="L64" s="327"/>
      <c r="M64" s="327"/>
      <c r="N64" s="327">
        <f t="shared" si="0"/>
        <v>0</v>
      </c>
      <c r="O64" s="327"/>
      <c r="P64" s="327"/>
      <c r="Q64" s="327"/>
      <c r="R64" s="217"/>
      <c r="T64" s="218" t="s">
        <v>1</v>
      </c>
      <c r="U64" s="219" t="s">
        <v>36</v>
      </c>
      <c r="V64" s="220">
        <v>0</v>
      </c>
      <c r="W64" s="220">
        <f t="shared" si="1"/>
        <v>0</v>
      </c>
      <c r="X64" s="220">
        <v>0</v>
      </c>
      <c r="Y64" s="220">
        <f t="shared" si="2"/>
        <v>0</v>
      </c>
      <c r="Z64" s="220">
        <v>0</v>
      </c>
      <c r="AA64" s="221">
        <f t="shared" si="3"/>
        <v>0</v>
      </c>
      <c r="AR64" s="173" t="s">
        <v>566</v>
      </c>
      <c r="AT64" s="173" t="s">
        <v>120</v>
      </c>
      <c r="AU64" s="173" t="s">
        <v>126</v>
      </c>
      <c r="AY64" s="173" t="s">
        <v>117</v>
      </c>
      <c r="BE64" s="222">
        <f t="shared" si="4"/>
        <v>0</v>
      </c>
      <c r="BF64" s="222">
        <f t="shared" si="5"/>
        <v>0</v>
      </c>
      <c r="BG64" s="222">
        <f t="shared" si="6"/>
        <v>0</v>
      </c>
      <c r="BH64" s="222">
        <f t="shared" si="7"/>
        <v>0</v>
      </c>
      <c r="BI64" s="222">
        <f t="shared" si="8"/>
        <v>0</v>
      </c>
      <c r="BJ64" s="173" t="s">
        <v>126</v>
      </c>
      <c r="BK64" s="223">
        <f t="shared" si="9"/>
        <v>0</v>
      </c>
      <c r="BL64" s="173" t="s">
        <v>566</v>
      </c>
      <c r="BM64" s="173" t="s">
        <v>150</v>
      </c>
    </row>
    <row r="65" spans="2:65" s="166" customFormat="1" ht="22.5" customHeight="1">
      <c r="B65" s="213"/>
      <c r="C65" s="214">
        <v>21</v>
      </c>
      <c r="D65" s="214" t="s">
        <v>120</v>
      </c>
      <c r="E65" s="215"/>
      <c r="F65" s="325" t="s">
        <v>656</v>
      </c>
      <c r="G65" s="326"/>
      <c r="H65" s="326"/>
      <c r="I65" s="326"/>
      <c r="J65" s="216" t="s">
        <v>572</v>
      </c>
      <c r="K65" s="273">
        <v>1</v>
      </c>
      <c r="L65" s="327"/>
      <c r="M65" s="327"/>
      <c r="N65" s="327">
        <f t="shared" si="0"/>
        <v>0</v>
      </c>
      <c r="O65" s="327"/>
      <c r="P65" s="327"/>
      <c r="Q65" s="327"/>
      <c r="R65" s="217"/>
      <c r="T65" s="218" t="s">
        <v>1</v>
      </c>
      <c r="U65" s="219" t="s">
        <v>36</v>
      </c>
      <c r="V65" s="220">
        <v>0</v>
      </c>
      <c r="W65" s="220">
        <f t="shared" si="1"/>
        <v>0</v>
      </c>
      <c r="X65" s="220">
        <v>0</v>
      </c>
      <c r="Y65" s="220">
        <f t="shared" si="2"/>
        <v>0</v>
      </c>
      <c r="Z65" s="220">
        <v>0</v>
      </c>
      <c r="AA65" s="221">
        <f t="shared" si="3"/>
        <v>0</v>
      </c>
      <c r="AR65" s="173" t="s">
        <v>566</v>
      </c>
      <c r="AT65" s="173" t="s">
        <v>120</v>
      </c>
      <c r="AU65" s="173" t="s">
        <v>126</v>
      </c>
      <c r="AY65" s="173" t="s">
        <v>117</v>
      </c>
      <c r="BE65" s="222">
        <f t="shared" si="4"/>
        <v>0</v>
      </c>
      <c r="BF65" s="222">
        <f t="shared" si="5"/>
        <v>0</v>
      </c>
      <c r="BG65" s="222">
        <f t="shared" si="6"/>
        <v>0</v>
      </c>
      <c r="BH65" s="222">
        <f t="shared" si="7"/>
        <v>0</v>
      </c>
      <c r="BI65" s="222">
        <f t="shared" si="8"/>
        <v>0</v>
      </c>
      <c r="BJ65" s="173" t="s">
        <v>126</v>
      </c>
      <c r="BK65" s="223">
        <f t="shared" si="9"/>
        <v>0</v>
      </c>
      <c r="BL65" s="173" t="s">
        <v>566</v>
      </c>
      <c r="BM65" s="173" t="s">
        <v>150</v>
      </c>
    </row>
    <row r="66" spans="2:65" s="166" customFormat="1" ht="22.5" customHeight="1">
      <c r="B66" s="213"/>
      <c r="C66" s="214">
        <v>22</v>
      </c>
      <c r="D66" s="214" t="s">
        <v>120</v>
      </c>
      <c r="E66" s="215"/>
      <c r="F66" s="325" t="s">
        <v>657</v>
      </c>
      <c r="G66" s="326"/>
      <c r="H66" s="326"/>
      <c r="I66" s="326"/>
      <c r="J66" s="216" t="s">
        <v>572</v>
      </c>
      <c r="K66" s="273">
        <v>1</v>
      </c>
      <c r="L66" s="327"/>
      <c r="M66" s="327"/>
      <c r="N66" s="327">
        <f t="shared" si="0"/>
        <v>0</v>
      </c>
      <c r="O66" s="327"/>
      <c r="P66" s="327"/>
      <c r="Q66" s="327"/>
      <c r="R66" s="217"/>
      <c r="T66" s="218" t="s">
        <v>1</v>
      </c>
      <c r="U66" s="219" t="s">
        <v>36</v>
      </c>
      <c r="V66" s="220">
        <v>0</v>
      </c>
      <c r="W66" s="220">
        <f t="shared" si="1"/>
        <v>0</v>
      </c>
      <c r="X66" s="220">
        <v>0</v>
      </c>
      <c r="Y66" s="220">
        <f t="shared" si="2"/>
        <v>0</v>
      </c>
      <c r="Z66" s="220">
        <v>0</v>
      </c>
      <c r="AA66" s="221">
        <f t="shared" si="3"/>
        <v>0</v>
      </c>
      <c r="AR66" s="173" t="s">
        <v>566</v>
      </c>
      <c r="AT66" s="173" t="s">
        <v>120</v>
      </c>
      <c r="AU66" s="173" t="s">
        <v>126</v>
      </c>
      <c r="AY66" s="173" t="s">
        <v>117</v>
      </c>
      <c r="BE66" s="222">
        <f t="shared" si="4"/>
        <v>0</v>
      </c>
      <c r="BF66" s="222">
        <f t="shared" si="5"/>
        <v>0</v>
      </c>
      <c r="BG66" s="222">
        <f t="shared" si="6"/>
        <v>0</v>
      </c>
      <c r="BH66" s="222">
        <f t="shared" si="7"/>
        <v>0</v>
      </c>
      <c r="BI66" s="222">
        <f t="shared" si="8"/>
        <v>0</v>
      </c>
      <c r="BJ66" s="173" t="s">
        <v>126</v>
      </c>
      <c r="BK66" s="223">
        <f t="shared" si="9"/>
        <v>0</v>
      </c>
      <c r="BL66" s="173" t="s">
        <v>566</v>
      </c>
      <c r="BM66" s="173" t="s">
        <v>150</v>
      </c>
    </row>
    <row r="67" spans="2:65" s="166" customFormat="1" ht="22.5" customHeight="1">
      <c r="B67" s="213"/>
      <c r="C67" s="214">
        <v>23</v>
      </c>
      <c r="D67" s="214" t="s">
        <v>120</v>
      </c>
      <c r="E67" s="215"/>
      <c r="F67" s="325" t="s">
        <v>658</v>
      </c>
      <c r="G67" s="326"/>
      <c r="H67" s="326"/>
      <c r="I67" s="326"/>
      <c r="J67" s="216" t="s">
        <v>645</v>
      </c>
      <c r="K67" s="273">
        <v>102</v>
      </c>
      <c r="L67" s="327"/>
      <c r="M67" s="327"/>
      <c r="N67" s="327">
        <f t="shared" si="0"/>
        <v>0</v>
      </c>
      <c r="O67" s="327"/>
      <c r="P67" s="327"/>
      <c r="Q67" s="327"/>
      <c r="R67" s="217"/>
      <c r="T67" s="218" t="s">
        <v>1</v>
      </c>
      <c r="U67" s="219" t="s">
        <v>36</v>
      </c>
      <c r="V67" s="220">
        <v>0</v>
      </c>
      <c r="W67" s="220">
        <f t="shared" si="1"/>
        <v>0</v>
      </c>
      <c r="X67" s="220">
        <v>0</v>
      </c>
      <c r="Y67" s="220">
        <f t="shared" si="2"/>
        <v>0</v>
      </c>
      <c r="Z67" s="220">
        <v>0</v>
      </c>
      <c r="AA67" s="221">
        <f t="shared" si="3"/>
        <v>0</v>
      </c>
      <c r="AR67" s="173" t="s">
        <v>566</v>
      </c>
      <c r="AT67" s="173" t="s">
        <v>120</v>
      </c>
      <c r="AU67" s="173" t="s">
        <v>126</v>
      </c>
      <c r="AY67" s="173" t="s">
        <v>117</v>
      </c>
      <c r="BE67" s="222">
        <f t="shared" si="4"/>
        <v>0</v>
      </c>
      <c r="BF67" s="222">
        <f t="shared" si="5"/>
        <v>0</v>
      </c>
      <c r="BG67" s="222">
        <f t="shared" si="6"/>
        <v>0</v>
      </c>
      <c r="BH67" s="222">
        <f t="shared" si="7"/>
        <v>0</v>
      </c>
      <c r="BI67" s="222">
        <f t="shared" si="8"/>
        <v>0</v>
      </c>
      <c r="BJ67" s="173" t="s">
        <v>126</v>
      </c>
      <c r="BK67" s="223">
        <f t="shared" si="9"/>
        <v>0</v>
      </c>
      <c r="BL67" s="173" t="s">
        <v>566</v>
      </c>
      <c r="BM67" s="173" t="s">
        <v>150</v>
      </c>
    </row>
    <row r="68" spans="2:65" s="203" customFormat="1" ht="19.899999999999999" customHeight="1">
      <c r="B68" s="202"/>
      <c r="D68" s="212"/>
      <c r="E68" s="212"/>
      <c r="F68" s="212"/>
      <c r="G68" s="212"/>
      <c r="H68" s="212"/>
      <c r="I68" s="212"/>
      <c r="J68" s="212"/>
      <c r="K68" s="275"/>
      <c r="L68" s="275"/>
      <c r="M68" s="275"/>
      <c r="N68" s="277"/>
      <c r="O68" s="278"/>
      <c r="P68" s="278"/>
      <c r="Q68" s="278"/>
      <c r="R68" s="205"/>
      <c r="T68" s="206"/>
      <c r="W68" s="207"/>
      <c r="Y68" s="207"/>
      <c r="AA68" s="208"/>
      <c r="AC68" s="279"/>
      <c r="AE68" s="279"/>
      <c r="AR68" s="209"/>
      <c r="AT68" s="210"/>
      <c r="AU68" s="210"/>
      <c r="AY68" s="209"/>
      <c r="BK68" s="211"/>
    </row>
    <row r="69" spans="2:65" s="161" customFormat="1" ht="22.5" customHeight="1">
      <c r="B69" s="213"/>
      <c r="C69" s="214" t="s">
        <v>159</v>
      </c>
      <c r="D69" s="214" t="s">
        <v>120</v>
      </c>
      <c r="E69" s="215" t="s">
        <v>575</v>
      </c>
      <c r="F69" s="325" t="s">
        <v>576</v>
      </c>
      <c r="G69" s="326"/>
      <c r="H69" s="326"/>
      <c r="I69" s="326"/>
      <c r="J69" s="216" t="s">
        <v>276</v>
      </c>
      <c r="K69" s="273">
        <v>22</v>
      </c>
      <c r="L69" s="327"/>
      <c r="M69" s="327"/>
      <c r="N69" s="327">
        <f>ROUND(L69*K69,2)</f>
        <v>0</v>
      </c>
      <c r="O69" s="327"/>
      <c r="P69" s="327"/>
      <c r="Q69" s="327"/>
      <c r="R69" s="217"/>
      <c r="T69" s="218" t="s">
        <v>1</v>
      </c>
      <c r="U69" s="219" t="s">
        <v>36</v>
      </c>
      <c r="V69" s="220">
        <v>0</v>
      </c>
      <c r="W69" s="220">
        <f t="shared" ref="W69:W99" si="10">V69*K69</f>
        <v>0</v>
      </c>
      <c r="X69" s="220">
        <v>0</v>
      </c>
      <c r="Y69" s="220">
        <f t="shared" ref="Y69:Y99" si="11">X69*K69</f>
        <v>0</v>
      </c>
      <c r="Z69" s="220">
        <v>0</v>
      </c>
      <c r="AA69" s="221">
        <f t="shared" ref="AA69:AA99" si="12">Z69*K69</f>
        <v>0</v>
      </c>
      <c r="AC69" s="166"/>
      <c r="AE69" s="203"/>
      <c r="AR69" s="173" t="s">
        <v>566</v>
      </c>
      <c r="AT69" s="173" t="s">
        <v>120</v>
      </c>
      <c r="AU69" s="173" t="s">
        <v>126</v>
      </c>
      <c r="AY69" s="173" t="s">
        <v>117</v>
      </c>
      <c r="BE69" s="222">
        <f t="shared" ref="BE69:BE99" si="13">IF(U69="základná",N69,0)</f>
        <v>0</v>
      </c>
      <c r="BF69" s="222">
        <f t="shared" ref="BF69:BF99" si="14">IF(U69="znížená",N69,0)</f>
        <v>0</v>
      </c>
      <c r="BG69" s="222">
        <f t="shared" ref="BG69:BG99" si="15">IF(U69="zákl. prenesená",N69,0)</f>
        <v>0</v>
      </c>
      <c r="BH69" s="222">
        <f t="shared" ref="BH69:BH99" si="16">IF(U69="zníž. prenesená",N69,0)</f>
        <v>0</v>
      </c>
      <c r="BI69" s="222">
        <f t="shared" ref="BI69:BI99" si="17">IF(U69="nulová",N69,0)</f>
        <v>0</v>
      </c>
      <c r="BJ69" s="173" t="s">
        <v>126</v>
      </c>
      <c r="BK69" s="223">
        <f t="shared" ref="BK69:BK99" si="18">ROUND(L69*K69,3)</f>
        <v>0</v>
      </c>
      <c r="BL69" s="173" t="s">
        <v>566</v>
      </c>
      <c r="BM69" s="173" t="s">
        <v>150</v>
      </c>
    </row>
    <row r="70" spans="2:65" s="161" customFormat="1" ht="31.5" customHeight="1">
      <c r="B70" s="213"/>
      <c r="C70" s="224" t="s">
        <v>163</v>
      </c>
      <c r="D70" s="224" t="s">
        <v>220</v>
      </c>
      <c r="E70" s="225" t="s">
        <v>577</v>
      </c>
      <c r="F70" s="358" t="s">
        <v>578</v>
      </c>
      <c r="G70" s="359"/>
      <c r="H70" s="359"/>
      <c r="I70" s="359"/>
      <c r="J70" s="226" t="s">
        <v>276</v>
      </c>
      <c r="K70" s="276">
        <f>K48</f>
        <v>36</v>
      </c>
      <c r="L70" s="360"/>
      <c r="M70" s="360"/>
      <c r="N70" s="360">
        <f>ROUND(L70*K70,2)</f>
        <v>0</v>
      </c>
      <c r="O70" s="327"/>
      <c r="P70" s="327"/>
      <c r="Q70" s="327"/>
      <c r="R70" s="217"/>
      <c r="T70" s="218" t="s">
        <v>1</v>
      </c>
      <c r="U70" s="219" t="s">
        <v>36</v>
      </c>
      <c r="V70" s="220">
        <v>0</v>
      </c>
      <c r="W70" s="220">
        <f t="shared" si="10"/>
        <v>0</v>
      </c>
      <c r="X70" s="220">
        <v>0</v>
      </c>
      <c r="Y70" s="220">
        <f t="shared" si="11"/>
        <v>0</v>
      </c>
      <c r="Z70" s="220">
        <v>0</v>
      </c>
      <c r="AA70" s="221">
        <f t="shared" si="12"/>
        <v>0</v>
      </c>
      <c r="AC70" s="166"/>
      <c r="AR70" s="173" t="s">
        <v>579</v>
      </c>
      <c r="AT70" s="173" t="s">
        <v>220</v>
      </c>
      <c r="AU70" s="173" t="s">
        <v>126</v>
      </c>
      <c r="AY70" s="173" t="s">
        <v>117</v>
      </c>
      <c r="BE70" s="222">
        <f t="shared" si="13"/>
        <v>0</v>
      </c>
      <c r="BF70" s="222">
        <f t="shared" si="14"/>
        <v>0</v>
      </c>
      <c r="BG70" s="222">
        <f t="shared" si="15"/>
        <v>0</v>
      </c>
      <c r="BH70" s="222">
        <f t="shared" si="16"/>
        <v>0</v>
      </c>
      <c r="BI70" s="222">
        <f t="shared" si="17"/>
        <v>0</v>
      </c>
      <c r="BJ70" s="173" t="s">
        <v>126</v>
      </c>
      <c r="BK70" s="223">
        <f t="shared" si="18"/>
        <v>0</v>
      </c>
      <c r="BL70" s="173" t="s">
        <v>566</v>
      </c>
      <c r="BM70" s="173" t="s">
        <v>159</v>
      </c>
    </row>
    <row r="71" spans="2:65" s="161" customFormat="1" ht="22.5" customHeight="1">
      <c r="B71" s="213"/>
      <c r="C71" s="214" t="s">
        <v>139</v>
      </c>
      <c r="D71" s="214" t="s">
        <v>120</v>
      </c>
      <c r="E71" s="215" t="s">
        <v>580</v>
      </c>
      <c r="F71" s="325" t="s">
        <v>581</v>
      </c>
      <c r="G71" s="326"/>
      <c r="H71" s="326"/>
      <c r="I71" s="326"/>
      <c r="J71" s="216" t="s">
        <v>276</v>
      </c>
      <c r="K71" s="273">
        <f>100*8+8*48</f>
        <v>1184</v>
      </c>
      <c r="L71" s="327"/>
      <c r="M71" s="327"/>
      <c r="N71" s="327">
        <f>ROUND(L71*K71,2)</f>
        <v>0</v>
      </c>
      <c r="O71" s="327"/>
      <c r="P71" s="327"/>
      <c r="Q71" s="327"/>
      <c r="R71" s="217"/>
      <c r="T71" s="218" t="s">
        <v>1</v>
      </c>
      <c r="U71" s="219" t="s">
        <v>36</v>
      </c>
      <c r="V71" s="220">
        <v>0</v>
      </c>
      <c r="W71" s="220">
        <f t="shared" si="10"/>
        <v>0</v>
      </c>
      <c r="X71" s="220">
        <v>0</v>
      </c>
      <c r="Y71" s="220">
        <f t="shared" si="11"/>
        <v>0</v>
      </c>
      <c r="Z71" s="220">
        <v>0</v>
      </c>
      <c r="AA71" s="221">
        <f t="shared" si="12"/>
        <v>0</v>
      </c>
      <c r="AC71" s="203"/>
      <c r="AR71" s="173" t="s">
        <v>566</v>
      </c>
      <c r="AT71" s="173" t="s">
        <v>120</v>
      </c>
      <c r="AU71" s="173" t="s">
        <v>126</v>
      </c>
      <c r="AY71" s="173" t="s">
        <v>117</v>
      </c>
      <c r="BE71" s="222">
        <f t="shared" si="13"/>
        <v>0</v>
      </c>
      <c r="BF71" s="222">
        <f t="shared" si="14"/>
        <v>0</v>
      </c>
      <c r="BG71" s="222">
        <f t="shared" si="15"/>
        <v>0</v>
      </c>
      <c r="BH71" s="222">
        <f t="shared" si="16"/>
        <v>0</v>
      </c>
      <c r="BI71" s="222">
        <f t="shared" si="17"/>
        <v>0</v>
      </c>
      <c r="BJ71" s="173" t="s">
        <v>126</v>
      </c>
      <c r="BK71" s="223">
        <f t="shared" si="18"/>
        <v>0</v>
      </c>
      <c r="BL71" s="173" t="s">
        <v>566</v>
      </c>
      <c r="BM71" s="173" t="s">
        <v>167</v>
      </c>
    </row>
    <row r="72" spans="2:65" s="161" customFormat="1" ht="31.5" customHeight="1">
      <c r="B72" s="213"/>
      <c r="C72" s="224" t="s">
        <v>118</v>
      </c>
      <c r="D72" s="224" t="s">
        <v>220</v>
      </c>
      <c r="E72" s="225" t="s">
        <v>582</v>
      </c>
      <c r="F72" s="358" t="s">
        <v>583</v>
      </c>
      <c r="G72" s="359"/>
      <c r="H72" s="359"/>
      <c r="I72" s="359"/>
      <c r="J72" s="226" t="s">
        <v>276</v>
      </c>
      <c r="K72" s="276">
        <f>K71</f>
        <v>1184</v>
      </c>
      <c r="L72" s="360"/>
      <c r="M72" s="360"/>
      <c r="N72" s="360">
        <f t="shared" ref="N72:N73" si="19">ROUND(L72*K72,2)</f>
        <v>0</v>
      </c>
      <c r="O72" s="327"/>
      <c r="P72" s="327"/>
      <c r="Q72" s="327"/>
      <c r="R72" s="217"/>
      <c r="T72" s="218" t="s">
        <v>1</v>
      </c>
      <c r="U72" s="219" t="s">
        <v>36</v>
      </c>
      <c r="V72" s="220">
        <v>0</v>
      </c>
      <c r="W72" s="220">
        <f t="shared" si="10"/>
        <v>0</v>
      </c>
      <c r="X72" s="220">
        <v>0</v>
      </c>
      <c r="Y72" s="220">
        <f t="shared" si="11"/>
        <v>0</v>
      </c>
      <c r="Z72" s="220">
        <v>0</v>
      </c>
      <c r="AA72" s="221">
        <f t="shared" si="12"/>
        <v>0</v>
      </c>
      <c r="AR72" s="173" t="s">
        <v>579</v>
      </c>
      <c r="AT72" s="173" t="s">
        <v>220</v>
      </c>
      <c r="AU72" s="173" t="s">
        <v>126</v>
      </c>
      <c r="AY72" s="173" t="s">
        <v>117</v>
      </c>
      <c r="BE72" s="222">
        <f t="shared" si="13"/>
        <v>0</v>
      </c>
      <c r="BF72" s="222">
        <f t="shared" si="14"/>
        <v>0</v>
      </c>
      <c r="BG72" s="222">
        <f t="shared" si="15"/>
        <v>0</v>
      </c>
      <c r="BH72" s="222">
        <f t="shared" si="16"/>
        <v>0</v>
      </c>
      <c r="BI72" s="222">
        <f t="shared" si="17"/>
        <v>0</v>
      </c>
      <c r="BJ72" s="173" t="s">
        <v>126</v>
      </c>
      <c r="BK72" s="223">
        <f t="shared" si="18"/>
        <v>0</v>
      </c>
      <c r="BL72" s="173" t="s">
        <v>566</v>
      </c>
      <c r="BM72" s="173" t="s">
        <v>175</v>
      </c>
    </row>
    <row r="73" spans="2:65" s="161" customFormat="1" ht="31.5" customHeight="1">
      <c r="B73" s="213"/>
      <c r="C73" s="224" t="s">
        <v>146</v>
      </c>
      <c r="D73" s="224" t="s">
        <v>220</v>
      </c>
      <c r="E73" s="225" t="s">
        <v>584</v>
      </c>
      <c r="F73" s="358" t="s">
        <v>585</v>
      </c>
      <c r="G73" s="359"/>
      <c r="H73" s="359"/>
      <c r="I73" s="359"/>
      <c r="J73" s="226" t="s">
        <v>276</v>
      </c>
      <c r="K73" s="276">
        <f>K72</f>
        <v>1184</v>
      </c>
      <c r="L73" s="360"/>
      <c r="M73" s="360"/>
      <c r="N73" s="360">
        <f t="shared" si="19"/>
        <v>0</v>
      </c>
      <c r="O73" s="327"/>
      <c r="P73" s="327"/>
      <c r="Q73" s="327"/>
      <c r="R73" s="217"/>
      <c r="T73" s="218" t="s">
        <v>1</v>
      </c>
      <c r="U73" s="219" t="s">
        <v>36</v>
      </c>
      <c r="V73" s="220">
        <v>0</v>
      </c>
      <c r="W73" s="220">
        <f t="shared" si="10"/>
        <v>0</v>
      </c>
      <c r="X73" s="220">
        <v>0</v>
      </c>
      <c r="Y73" s="220">
        <f t="shared" si="11"/>
        <v>0</v>
      </c>
      <c r="Z73" s="220">
        <v>0</v>
      </c>
      <c r="AA73" s="221">
        <f t="shared" si="12"/>
        <v>0</v>
      </c>
      <c r="AR73" s="173" t="s">
        <v>579</v>
      </c>
      <c r="AT73" s="173" t="s">
        <v>220</v>
      </c>
      <c r="AU73" s="173" t="s">
        <v>126</v>
      </c>
      <c r="AY73" s="173" t="s">
        <v>117</v>
      </c>
      <c r="BE73" s="222">
        <f t="shared" si="13"/>
        <v>0</v>
      </c>
      <c r="BF73" s="222">
        <f t="shared" si="14"/>
        <v>0</v>
      </c>
      <c r="BG73" s="222">
        <f t="shared" si="15"/>
        <v>0</v>
      </c>
      <c r="BH73" s="222">
        <f t="shared" si="16"/>
        <v>0</v>
      </c>
      <c r="BI73" s="222">
        <f t="shared" si="17"/>
        <v>0</v>
      </c>
      <c r="BJ73" s="173" t="s">
        <v>126</v>
      </c>
      <c r="BK73" s="223">
        <f t="shared" si="18"/>
        <v>0</v>
      </c>
      <c r="BL73" s="173" t="s">
        <v>566</v>
      </c>
      <c r="BM73" s="173" t="s">
        <v>184</v>
      </c>
    </row>
    <row r="74" spans="2:65" s="161" customFormat="1" ht="22.5" customHeight="1">
      <c r="B74" s="213"/>
      <c r="C74" s="214" t="s">
        <v>167</v>
      </c>
      <c r="D74" s="214" t="s">
        <v>120</v>
      </c>
      <c r="E74" s="215" t="s">
        <v>586</v>
      </c>
      <c r="F74" s="325" t="s">
        <v>587</v>
      </c>
      <c r="G74" s="326"/>
      <c r="H74" s="326"/>
      <c r="I74" s="326"/>
      <c r="J74" s="216" t="s">
        <v>276</v>
      </c>
      <c r="K74" s="273">
        <f>K48*8</f>
        <v>288</v>
      </c>
      <c r="L74" s="327"/>
      <c r="M74" s="327"/>
      <c r="N74" s="327">
        <f t="shared" ref="N74:N84" si="20">ROUND(L74*K74,2)</f>
        <v>0</v>
      </c>
      <c r="O74" s="327"/>
      <c r="P74" s="327"/>
      <c r="Q74" s="327"/>
      <c r="R74" s="217"/>
      <c r="T74" s="218" t="s">
        <v>1</v>
      </c>
      <c r="U74" s="219" t="s">
        <v>36</v>
      </c>
      <c r="V74" s="220">
        <v>0</v>
      </c>
      <c r="W74" s="220">
        <f t="shared" si="10"/>
        <v>0</v>
      </c>
      <c r="X74" s="220">
        <v>0</v>
      </c>
      <c r="Y74" s="220">
        <f t="shared" si="11"/>
        <v>0</v>
      </c>
      <c r="Z74" s="220">
        <v>0</v>
      </c>
      <c r="AA74" s="221">
        <f t="shared" si="12"/>
        <v>0</v>
      </c>
      <c r="AR74" s="173" t="s">
        <v>566</v>
      </c>
      <c r="AT74" s="173" t="s">
        <v>120</v>
      </c>
      <c r="AU74" s="173" t="s">
        <v>126</v>
      </c>
      <c r="AY74" s="173" t="s">
        <v>117</v>
      </c>
      <c r="BE74" s="222">
        <f t="shared" si="13"/>
        <v>0</v>
      </c>
      <c r="BF74" s="222">
        <f t="shared" si="14"/>
        <v>0</v>
      </c>
      <c r="BG74" s="222">
        <f t="shared" si="15"/>
        <v>0</v>
      </c>
      <c r="BH74" s="222">
        <f t="shared" si="16"/>
        <v>0</v>
      </c>
      <c r="BI74" s="222">
        <f t="shared" si="17"/>
        <v>0</v>
      </c>
      <c r="BJ74" s="173" t="s">
        <v>126</v>
      </c>
      <c r="BK74" s="223">
        <f t="shared" si="18"/>
        <v>0</v>
      </c>
      <c r="BL74" s="173" t="s">
        <v>566</v>
      </c>
      <c r="BM74" s="173" t="s">
        <v>192</v>
      </c>
    </row>
    <row r="75" spans="2:65" s="161" customFormat="1" ht="31.5" customHeight="1">
      <c r="B75" s="213"/>
      <c r="C75" s="224" t="s">
        <v>171</v>
      </c>
      <c r="D75" s="224" t="s">
        <v>220</v>
      </c>
      <c r="E75" s="225" t="s">
        <v>588</v>
      </c>
      <c r="F75" s="358" t="s">
        <v>589</v>
      </c>
      <c r="G75" s="359"/>
      <c r="H75" s="359"/>
      <c r="I75" s="359"/>
      <c r="J75" s="226" t="s">
        <v>276</v>
      </c>
      <c r="K75" s="276">
        <f>K74</f>
        <v>288</v>
      </c>
      <c r="L75" s="360"/>
      <c r="M75" s="360"/>
      <c r="N75" s="360">
        <f t="shared" si="20"/>
        <v>0</v>
      </c>
      <c r="O75" s="327"/>
      <c r="P75" s="327"/>
      <c r="Q75" s="327"/>
      <c r="R75" s="217"/>
      <c r="T75" s="218" t="s">
        <v>1</v>
      </c>
      <c r="U75" s="219" t="s">
        <v>36</v>
      </c>
      <c r="V75" s="220">
        <v>0</v>
      </c>
      <c r="W75" s="220">
        <f t="shared" si="10"/>
        <v>0</v>
      </c>
      <c r="X75" s="220">
        <v>0</v>
      </c>
      <c r="Y75" s="220">
        <f t="shared" si="11"/>
        <v>0</v>
      </c>
      <c r="Z75" s="220">
        <v>0</v>
      </c>
      <c r="AA75" s="221">
        <f t="shared" si="12"/>
        <v>0</v>
      </c>
      <c r="AR75" s="173" t="s">
        <v>579</v>
      </c>
      <c r="AT75" s="173" t="s">
        <v>220</v>
      </c>
      <c r="AU75" s="173" t="s">
        <v>126</v>
      </c>
      <c r="AY75" s="173" t="s">
        <v>117</v>
      </c>
      <c r="BE75" s="222">
        <f t="shared" si="13"/>
        <v>0</v>
      </c>
      <c r="BF75" s="222">
        <f t="shared" si="14"/>
        <v>0</v>
      </c>
      <c r="BG75" s="222">
        <f t="shared" si="15"/>
        <v>0</v>
      </c>
      <c r="BH75" s="222">
        <f t="shared" si="16"/>
        <v>0</v>
      </c>
      <c r="BI75" s="222">
        <f t="shared" si="17"/>
        <v>0</v>
      </c>
      <c r="BJ75" s="173" t="s">
        <v>126</v>
      </c>
      <c r="BK75" s="223">
        <f t="shared" si="18"/>
        <v>0</v>
      </c>
      <c r="BL75" s="173" t="s">
        <v>566</v>
      </c>
      <c r="BM75" s="173" t="s">
        <v>7</v>
      </c>
    </row>
    <row r="76" spans="2:65" s="161" customFormat="1" ht="22.5" customHeight="1">
      <c r="B76" s="213"/>
      <c r="C76" s="214" t="s">
        <v>507</v>
      </c>
      <c r="D76" s="214" t="s">
        <v>120</v>
      </c>
      <c r="E76" s="215" t="s">
        <v>591</v>
      </c>
      <c r="F76" s="325" t="s">
        <v>592</v>
      </c>
      <c r="G76" s="326"/>
      <c r="H76" s="326"/>
      <c r="I76" s="326"/>
      <c r="J76" s="216" t="s">
        <v>276</v>
      </c>
      <c r="K76" s="273">
        <v>24</v>
      </c>
      <c r="L76" s="327"/>
      <c r="M76" s="327"/>
      <c r="N76" s="327">
        <f t="shared" si="20"/>
        <v>0</v>
      </c>
      <c r="O76" s="327"/>
      <c r="P76" s="327"/>
      <c r="Q76" s="327"/>
      <c r="R76" s="217"/>
      <c r="T76" s="218" t="s">
        <v>1</v>
      </c>
      <c r="U76" s="219" t="s">
        <v>36</v>
      </c>
      <c r="V76" s="220">
        <v>0</v>
      </c>
      <c r="W76" s="220">
        <f t="shared" si="10"/>
        <v>0</v>
      </c>
      <c r="X76" s="220">
        <v>0</v>
      </c>
      <c r="Y76" s="220">
        <f t="shared" si="11"/>
        <v>0</v>
      </c>
      <c r="Z76" s="220">
        <v>0</v>
      </c>
      <c r="AA76" s="221">
        <f t="shared" si="12"/>
        <v>0</v>
      </c>
      <c r="AR76" s="173" t="s">
        <v>566</v>
      </c>
      <c r="AT76" s="173" t="s">
        <v>120</v>
      </c>
      <c r="AU76" s="173" t="s">
        <v>126</v>
      </c>
      <c r="AY76" s="173" t="s">
        <v>117</v>
      </c>
      <c r="BE76" s="222">
        <f t="shared" si="13"/>
        <v>0</v>
      </c>
      <c r="BF76" s="222">
        <f t="shared" si="14"/>
        <v>0</v>
      </c>
      <c r="BG76" s="222">
        <f t="shared" si="15"/>
        <v>0</v>
      </c>
      <c r="BH76" s="222">
        <f t="shared" si="16"/>
        <v>0</v>
      </c>
      <c r="BI76" s="222">
        <f t="shared" si="17"/>
        <v>0</v>
      </c>
      <c r="BJ76" s="173" t="s">
        <v>126</v>
      </c>
      <c r="BK76" s="223">
        <f t="shared" si="18"/>
        <v>0</v>
      </c>
      <c r="BL76" s="173" t="s">
        <v>566</v>
      </c>
      <c r="BM76" s="173" t="s">
        <v>399</v>
      </c>
    </row>
    <row r="77" spans="2:65" s="161" customFormat="1" ht="31.5" customHeight="1">
      <c r="B77" s="213"/>
      <c r="C77" s="224" t="s">
        <v>515</v>
      </c>
      <c r="D77" s="224" t="s">
        <v>220</v>
      </c>
      <c r="E77" s="225" t="s">
        <v>593</v>
      </c>
      <c r="F77" s="358" t="s">
        <v>594</v>
      </c>
      <c r="G77" s="359"/>
      <c r="H77" s="359"/>
      <c r="I77" s="359"/>
      <c r="J77" s="226" t="s">
        <v>276</v>
      </c>
      <c r="K77" s="276">
        <f>K76</f>
        <v>24</v>
      </c>
      <c r="L77" s="360"/>
      <c r="M77" s="360"/>
      <c r="N77" s="360">
        <f t="shared" si="20"/>
        <v>0</v>
      </c>
      <c r="O77" s="327"/>
      <c r="P77" s="327"/>
      <c r="Q77" s="327"/>
      <c r="R77" s="217"/>
      <c r="T77" s="218" t="s">
        <v>1</v>
      </c>
      <c r="U77" s="219" t="s">
        <v>36</v>
      </c>
      <c r="V77" s="220">
        <v>0</v>
      </c>
      <c r="W77" s="220">
        <f t="shared" si="10"/>
        <v>0</v>
      </c>
      <c r="X77" s="220">
        <v>0</v>
      </c>
      <c r="Y77" s="220">
        <f t="shared" si="11"/>
        <v>0</v>
      </c>
      <c r="Z77" s="220">
        <v>0</v>
      </c>
      <c r="AA77" s="221">
        <f t="shared" si="12"/>
        <v>0</v>
      </c>
      <c r="AR77" s="173" t="s">
        <v>579</v>
      </c>
      <c r="AT77" s="173" t="s">
        <v>220</v>
      </c>
      <c r="AU77" s="173" t="s">
        <v>126</v>
      </c>
      <c r="AY77" s="173" t="s">
        <v>117</v>
      </c>
      <c r="BE77" s="222">
        <f t="shared" si="13"/>
        <v>0</v>
      </c>
      <c r="BF77" s="222">
        <f t="shared" si="14"/>
        <v>0</v>
      </c>
      <c r="BG77" s="222">
        <f t="shared" si="15"/>
        <v>0</v>
      </c>
      <c r="BH77" s="222">
        <f t="shared" si="16"/>
        <v>0</v>
      </c>
      <c r="BI77" s="222">
        <f t="shared" si="17"/>
        <v>0</v>
      </c>
      <c r="BJ77" s="173" t="s">
        <v>126</v>
      </c>
      <c r="BK77" s="223">
        <f t="shared" si="18"/>
        <v>0</v>
      </c>
      <c r="BL77" s="173" t="s">
        <v>566</v>
      </c>
      <c r="BM77" s="173" t="s">
        <v>407</v>
      </c>
    </row>
    <row r="78" spans="2:65" s="161" customFormat="1" ht="22.5" customHeight="1">
      <c r="B78" s="213"/>
      <c r="C78" s="214" t="s">
        <v>507</v>
      </c>
      <c r="D78" s="214" t="s">
        <v>120</v>
      </c>
      <c r="E78" s="215" t="s">
        <v>591</v>
      </c>
      <c r="F78" s="325" t="s">
        <v>595</v>
      </c>
      <c r="G78" s="326"/>
      <c r="H78" s="326"/>
      <c r="I78" s="326"/>
      <c r="J78" s="216" t="s">
        <v>276</v>
      </c>
      <c r="K78" s="273">
        <f>K76</f>
        <v>24</v>
      </c>
      <c r="L78" s="327"/>
      <c r="M78" s="327"/>
      <c r="N78" s="327">
        <f t="shared" si="20"/>
        <v>0</v>
      </c>
      <c r="O78" s="327"/>
      <c r="P78" s="327"/>
      <c r="Q78" s="327"/>
      <c r="R78" s="217"/>
      <c r="T78" s="218" t="s">
        <v>1</v>
      </c>
      <c r="U78" s="219" t="s">
        <v>36</v>
      </c>
      <c r="V78" s="220">
        <v>0</v>
      </c>
      <c r="W78" s="220">
        <f t="shared" si="10"/>
        <v>0</v>
      </c>
      <c r="X78" s="220">
        <v>0</v>
      </c>
      <c r="Y78" s="220">
        <f t="shared" si="11"/>
        <v>0</v>
      </c>
      <c r="Z78" s="220">
        <v>0</v>
      </c>
      <c r="AA78" s="221">
        <f t="shared" si="12"/>
        <v>0</v>
      </c>
      <c r="AR78" s="173" t="s">
        <v>566</v>
      </c>
      <c r="AT78" s="173" t="s">
        <v>120</v>
      </c>
      <c r="AU78" s="173" t="s">
        <v>126</v>
      </c>
      <c r="AY78" s="173" t="s">
        <v>117</v>
      </c>
      <c r="BE78" s="222">
        <f t="shared" si="13"/>
        <v>0</v>
      </c>
      <c r="BF78" s="222">
        <f t="shared" si="14"/>
        <v>0</v>
      </c>
      <c r="BG78" s="222">
        <f t="shared" si="15"/>
        <v>0</v>
      </c>
      <c r="BH78" s="222">
        <f t="shared" si="16"/>
        <v>0</v>
      </c>
      <c r="BI78" s="222">
        <f t="shared" si="17"/>
        <v>0</v>
      </c>
      <c r="BJ78" s="173" t="s">
        <v>126</v>
      </c>
      <c r="BK78" s="223">
        <f t="shared" si="18"/>
        <v>0</v>
      </c>
      <c r="BL78" s="173" t="s">
        <v>566</v>
      </c>
      <c r="BM78" s="173" t="s">
        <v>399</v>
      </c>
    </row>
    <row r="79" spans="2:65" s="161" customFormat="1" ht="31.5" customHeight="1">
      <c r="B79" s="213"/>
      <c r="C79" s="224" t="s">
        <v>515</v>
      </c>
      <c r="D79" s="224" t="s">
        <v>220</v>
      </c>
      <c r="E79" s="225" t="s">
        <v>593</v>
      </c>
      <c r="F79" s="358" t="s">
        <v>596</v>
      </c>
      <c r="G79" s="359"/>
      <c r="H79" s="359"/>
      <c r="I79" s="359"/>
      <c r="J79" s="226" t="s">
        <v>276</v>
      </c>
      <c r="K79" s="276">
        <f>K78</f>
        <v>24</v>
      </c>
      <c r="L79" s="360"/>
      <c r="M79" s="360"/>
      <c r="N79" s="360">
        <f t="shared" si="20"/>
        <v>0</v>
      </c>
      <c r="O79" s="327"/>
      <c r="P79" s="327"/>
      <c r="Q79" s="327"/>
      <c r="R79" s="217"/>
      <c r="T79" s="218" t="s">
        <v>1</v>
      </c>
      <c r="U79" s="219" t="s">
        <v>36</v>
      </c>
      <c r="V79" s="220">
        <v>0</v>
      </c>
      <c r="W79" s="220">
        <f t="shared" si="10"/>
        <v>0</v>
      </c>
      <c r="X79" s="220">
        <v>0</v>
      </c>
      <c r="Y79" s="220">
        <f t="shared" si="11"/>
        <v>0</v>
      </c>
      <c r="Z79" s="220">
        <v>0</v>
      </c>
      <c r="AA79" s="221">
        <f t="shared" si="12"/>
        <v>0</v>
      </c>
      <c r="AR79" s="173" t="s">
        <v>579</v>
      </c>
      <c r="AT79" s="173" t="s">
        <v>220</v>
      </c>
      <c r="AU79" s="173" t="s">
        <v>126</v>
      </c>
      <c r="AY79" s="173" t="s">
        <v>117</v>
      </c>
      <c r="BE79" s="222">
        <f t="shared" si="13"/>
        <v>0</v>
      </c>
      <c r="BF79" s="222">
        <f t="shared" si="14"/>
        <v>0</v>
      </c>
      <c r="BG79" s="222">
        <f t="shared" si="15"/>
        <v>0</v>
      </c>
      <c r="BH79" s="222">
        <f t="shared" si="16"/>
        <v>0</v>
      </c>
      <c r="BI79" s="222">
        <f t="shared" si="17"/>
        <v>0</v>
      </c>
      <c r="BJ79" s="173" t="s">
        <v>126</v>
      </c>
      <c r="BK79" s="223">
        <f t="shared" si="18"/>
        <v>0</v>
      </c>
      <c r="BL79" s="173" t="s">
        <v>566</v>
      </c>
      <c r="BM79" s="173" t="s">
        <v>407</v>
      </c>
    </row>
    <row r="80" spans="2:65" s="161" customFormat="1" ht="22.5" customHeight="1">
      <c r="B80" s="213"/>
      <c r="C80" s="214" t="s">
        <v>496</v>
      </c>
      <c r="D80" s="214" t="s">
        <v>120</v>
      </c>
      <c r="E80" s="215" t="s">
        <v>597</v>
      </c>
      <c r="F80" s="325" t="s">
        <v>598</v>
      </c>
      <c r="G80" s="326"/>
      <c r="H80" s="326"/>
      <c r="I80" s="326"/>
      <c r="J80" s="216" t="s">
        <v>276</v>
      </c>
      <c r="K80" s="273">
        <f>16*2*4</f>
        <v>128</v>
      </c>
      <c r="L80" s="327"/>
      <c r="M80" s="327"/>
      <c r="N80" s="327">
        <f t="shared" si="20"/>
        <v>0</v>
      </c>
      <c r="O80" s="327"/>
      <c r="P80" s="327"/>
      <c r="Q80" s="327"/>
      <c r="R80" s="217"/>
      <c r="T80" s="218" t="s">
        <v>1</v>
      </c>
      <c r="U80" s="219" t="s">
        <v>36</v>
      </c>
      <c r="V80" s="220">
        <v>0</v>
      </c>
      <c r="W80" s="220">
        <f t="shared" si="10"/>
        <v>0</v>
      </c>
      <c r="X80" s="220">
        <v>0</v>
      </c>
      <c r="Y80" s="220">
        <f t="shared" si="11"/>
        <v>0</v>
      </c>
      <c r="Z80" s="220">
        <v>0</v>
      </c>
      <c r="AA80" s="221">
        <f t="shared" si="12"/>
        <v>0</v>
      </c>
      <c r="AR80" s="173" t="s">
        <v>566</v>
      </c>
      <c r="AT80" s="173" t="s">
        <v>120</v>
      </c>
      <c r="AU80" s="173" t="s">
        <v>126</v>
      </c>
      <c r="AY80" s="173" t="s">
        <v>117</v>
      </c>
      <c r="BE80" s="222">
        <f t="shared" si="13"/>
        <v>0</v>
      </c>
      <c r="BF80" s="222">
        <f t="shared" si="14"/>
        <v>0</v>
      </c>
      <c r="BG80" s="222">
        <f t="shared" si="15"/>
        <v>0</v>
      </c>
      <c r="BH80" s="222">
        <f t="shared" si="16"/>
        <v>0</v>
      </c>
      <c r="BI80" s="222">
        <f t="shared" si="17"/>
        <v>0</v>
      </c>
      <c r="BJ80" s="173" t="s">
        <v>126</v>
      </c>
      <c r="BK80" s="223">
        <f t="shared" si="18"/>
        <v>0</v>
      </c>
      <c r="BL80" s="173" t="s">
        <v>566</v>
      </c>
      <c r="BM80" s="173" t="s">
        <v>496</v>
      </c>
    </row>
    <row r="81" spans="2:65" s="161" customFormat="1" ht="31.5" customHeight="1">
      <c r="B81" s="213"/>
      <c r="C81" s="224" t="s">
        <v>500</v>
      </c>
      <c r="D81" s="224" t="s">
        <v>220</v>
      </c>
      <c r="E81" s="225" t="s">
        <v>599</v>
      </c>
      <c r="F81" s="358" t="s">
        <v>600</v>
      </c>
      <c r="G81" s="359"/>
      <c r="H81" s="359"/>
      <c r="I81" s="359"/>
      <c r="J81" s="226" t="s">
        <v>276</v>
      </c>
      <c r="K81" s="276">
        <f>K80</f>
        <v>128</v>
      </c>
      <c r="L81" s="360"/>
      <c r="M81" s="360"/>
      <c r="N81" s="360">
        <f t="shared" si="20"/>
        <v>0</v>
      </c>
      <c r="O81" s="327"/>
      <c r="P81" s="327"/>
      <c r="Q81" s="327"/>
      <c r="R81" s="217"/>
      <c r="T81" s="218" t="s">
        <v>1</v>
      </c>
      <c r="U81" s="219" t="s">
        <v>36</v>
      </c>
      <c r="V81" s="220">
        <v>0</v>
      </c>
      <c r="W81" s="220">
        <f t="shared" si="10"/>
        <v>0</v>
      </c>
      <c r="X81" s="220">
        <v>0</v>
      </c>
      <c r="Y81" s="220">
        <f t="shared" si="11"/>
        <v>0</v>
      </c>
      <c r="Z81" s="220">
        <v>0</v>
      </c>
      <c r="AA81" s="221">
        <f t="shared" si="12"/>
        <v>0</v>
      </c>
      <c r="AR81" s="173" t="s">
        <v>579</v>
      </c>
      <c r="AT81" s="173" t="s">
        <v>220</v>
      </c>
      <c r="AU81" s="173" t="s">
        <v>126</v>
      </c>
      <c r="AY81" s="173" t="s">
        <v>117</v>
      </c>
      <c r="BE81" s="222">
        <f t="shared" si="13"/>
        <v>0</v>
      </c>
      <c r="BF81" s="222">
        <f t="shared" si="14"/>
        <v>0</v>
      </c>
      <c r="BG81" s="222">
        <f t="shared" si="15"/>
        <v>0</v>
      </c>
      <c r="BH81" s="222">
        <f t="shared" si="16"/>
        <v>0</v>
      </c>
      <c r="BI81" s="222">
        <f t="shared" si="17"/>
        <v>0</v>
      </c>
      <c r="BJ81" s="173" t="s">
        <v>126</v>
      </c>
      <c r="BK81" s="223">
        <f t="shared" si="18"/>
        <v>0</v>
      </c>
      <c r="BL81" s="173" t="s">
        <v>566</v>
      </c>
      <c r="BM81" s="173" t="s">
        <v>223</v>
      </c>
    </row>
    <row r="82" spans="2:65" s="161" customFormat="1" ht="22.5" customHeight="1">
      <c r="B82" s="213"/>
      <c r="C82" s="214" t="s">
        <v>407</v>
      </c>
      <c r="D82" s="214" t="s">
        <v>120</v>
      </c>
      <c r="E82" s="215" t="s">
        <v>601</v>
      </c>
      <c r="F82" s="325" t="s">
        <v>602</v>
      </c>
      <c r="G82" s="326"/>
      <c r="H82" s="326"/>
      <c r="I82" s="326"/>
      <c r="J82" s="216" t="s">
        <v>276</v>
      </c>
      <c r="K82" s="273">
        <f>K48</f>
        <v>36</v>
      </c>
      <c r="L82" s="327"/>
      <c r="M82" s="327"/>
      <c r="N82" s="327">
        <f t="shared" si="20"/>
        <v>0</v>
      </c>
      <c r="O82" s="327"/>
      <c r="P82" s="327"/>
      <c r="Q82" s="327"/>
      <c r="R82" s="217"/>
      <c r="T82" s="218" t="s">
        <v>1</v>
      </c>
      <c r="U82" s="219" t="s">
        <v>36</v>
      </c>
      <c r="V82" s="220">
        <v>0</v>
      </c>
      <c r="W82" s="220">
        <f t="shared" si="10"/>
        <v>0</v>
      </c>
      <c r="X82" s="220">
        <v>0</v>
      </c>
      <c r="Y82" s="220">
        <f t="shared" si="11"/>
        <v>0</v>
      </c>
      <c r="Z82" s="220">
        <v>0</v>
      </c>
      <c r="AA82" s="221">
        <f t="shared" si="12"/>
        <v>0</v>
      </c>
      <c r="AR82" s="173" t="s">
        <v>566</v>
      </c>
      <c r="AT82" s="173" t="s">
        <v>120</v>
      </c>
      <c r="AU82" s="173" t="s">
        <v>126</v>
      </c>
      <c r="AY82" s="173" t="s">
        <v>117</v>
      </c>
      <c r="BE82" s="222">
        <f t="shared" si="13"/>
        <v>0</v>
      </c>
      <c r="BF82" s="222">
        <f t="shared" si="14"/>
        <v>0</v>
      </c>
      <c r="BG82" s="222">
        <f t="shared" si="15"/>
        <v>0</v>
      </c>
      <c r="BH82" s="222">
        <f t="shared" si="16"/>
        <v>0</v>
      </c>
      <c r="BI82" s="222">
        <f t="shared" si="17"/>
        <v>0</v>
      </c>
      <c r="BJ82" s="173" t="s">
        <v>126</v>
      </c>
      <c r="BK82" s="223">
        <f t="shared" si="18"/>
        <v>0</v>
      </c>
      <c r="BL82" s="173" t="s">
        <v>566</v>
      </c>
      <c r="BM82" s="173" t="s">
        <v>519</v>
      </c>
    </row>
    <row r="83" spans="2:65" s="161" customFormat="1" ht="31.5" customHeight="1">
      <c r="B83" s="213"/>
      <c r="C83" s="224" t="s">
        <v>492</v>
      </c>
      <c r="D83" s="224" t="s">
        <v>220</v>
      </c>
      <c r="E83" s="225" t="s">
        <v>603</v>
      </c>
      <c r="F83" s="358" t="s">
        <v>604</v>
      </c>
      <c r="G83" s="359"/>
      <c r="H83" s="359"/>
      <c r="I83" s="359"/>
      <c r="J83" s="226" t="s">
        <v>276</v>
      </c>
      <c r="K83" s="276">
        <f>K82</f>
        <v>36</v>
      </c>
      <c r="L83" s="360"/>
      <c r="M83" s="360"/>
      <c r="N83" s="360">
        <f t="shared" si="20"/>
        <v>0</v>
      </c>
      <c r="O83" s="327"/>
      <c r="P83" s="327"/>
      <c r="Q83" s="327"/>
      <c r="R83" s="217"/>
      <c r="T83" s="218" t="s">
        <v>1</v>
      </c>
      <c r="U83" s="219" t="s">
        <v>36</v>
      </c>
      <c r="V83" s="220">
        <v>0</v>
      </c>
      <c r="W83" s="220">
        <f t="shared" si="10"/>
        <v>0</v>
      </c>
      <c r="X83" s="220">
        <v>0</v>
      </c>
      <c r="Y83" s="220">
        <f t="shared" si="11"/>
        <v>0</v>
      </c>
      <c r="Z83" s="220">
        <v>0</v>
      </c>
      <c r="AA83" s="221">
        <f t="shared" si="12"/>
        <v>0</v>
      </c>
      <c r="AR83" s="173" t="s">
        <v>579</v>
      </c>
      <c r="AT83" s="173" t="s">
        <v>220</v>
      </c>
      <c r="AU83" s="173" t="s">
        <v>126</v>
      </c>
      <c r="AY83" s="173" t="s">
        <v>117</v>
      </c>
      <c r="BE83" s="222">
        <f t="shared" si="13"/>
        <v>0</v>
      </c>
      <c r="BF83" s="222">
        <f t="shared" si="14"/>
        <v>0</v>
      </c>
      <c r="BG83" s="222">
        <f t="shared" si="15"/>
        <v>0</v>
      </c>
      <c r="BH83" s="222">
        <f t="shared" si="16"/>
        <v>0</v>
      </c>
      <c r="BI83" s="222">
        <f t="shared" si="17"/>
        <v>0</v>
      </c>
      <c r="BJ83" s="173" t="s">
        <v>126</v>
      </c>
      <c r="BK83" s="223">
        <f t="shared" si="18"/>
        <v>0</v>
      </c>
      <c r="BL83" s="173" t="s">
        <v>566</v>
      </c>
      <c r="BM83" s="173" t="s">
        <v>528</v>
      </c>
    </row>
    <row r="84" spans="2:65" s="161" customFormat="1" ht="22.5" customHeight="1">
      <c r="B84" s="213"/>
      <c r="C84" s="214" t="s">
        <v>197</v>
      </c>
      <c r="D84" s="214" t="s">
        <v>120</v>
      </c>
      <c r="E84" s="215" t="s">
        <v>605</v>
      </c>
      <c r="F84" s="325" t="s">
        <v>606</v>
      </c>
      <c r="G84" s="326"/>
      <c r="H84" s="326"/>
      <c r="I84" s="326"/>
      <c r="J84" s="216" t="s">
        <v>276</v>
      </c>
      <c r="K84" s="273">
        <f>K82</f>
        <v>36</v>
      </c>
      <c r="L84" s="327"/>
      <c r="M84" s="327"/>
      <c r="N84" s="327">
        <f t="shared" si="20"/>
        <v>0</v>
      </c>
      <c r="O84" s="327"/>
      <c r="P84" s="327"/>
      <c r="Q84" s="327"/>
      <c r="R84" s="217"/>
      <c r="T84" s="218" t="s">
        <v>1</v>
      </c>
      <c r="U84" s="219" t="s">
        <v>36</v>
      </c>
      <c r="V84" s="220">
        <v>0</v>
      </c>
      <c r="W84" s="220">
        <f t="shared" si="10"/>
        <v>0</v>
      </c>
      <c r="X84" s="220">
        <v>0</v>
      </c>
      <c r="Y84" s="220">
        <f t="shared" si="11"/>
        <v>0</v>
      </c>
      <c r="Z84" s="220">
        <v>0</v>
      </c>
      <c r="AA84" s="221">
        <f t="shared" si="12"/>
        <v>0</v>
      </c>
      <c r="AR84" s="173" t="s">
        <v>566</v>
      </c>
      <c r="AT84" s="173" t="s">
        <v>120</v>
      </c>
      <c r="AU84" s="173" t="s">
        <v>126</v>
      </c>
      <c r="AY84" s="173" t="s">
        <v>117</v>
      </c>
      <c r="BE84" s="222">
        <f t="shared" si="13"/>
        <v>0</v>
      </c>
      <c r="BF84" s="222">
        <f t="shared" si="14"/>
        <v>0</v>
      </c>
      <c r="BG84" s="222">
        <f t="shared" si="15"/>
        <v>0</v>
      </c>
      <c r="BH84" s="222">
        <f t="shared" si="16"/>
        <v>0</v>
      </c>
      <c r="BI84" s="222">
        <f t="shared" si="17"/>
        <v>0</v>
      </c>
      <c r="BJ84" s="173" t="s">
        <v>126</v>
      </c>
      <c r="BK84" s="223">
        <f t="shared" si="18"/>
        <v>0</v>
      </c>
      <c r="BL84" s="173" t="s">
        <v>566</v>
      </c>
      <c r="BM84" s="173" t="s">
        <v>536</v>
      </c>
    </row>
    <row r="85" spans="2:65" s="161" customFormat="1" ht="31.5" customHeight="1">
      <c r="B85" s="213"/>
      <c r="C85" s="224" t="s">
        <v>7</v>
      </c>
      <c r="D85" s="224" t="s">
        <v>220</v>
      </c>
      <c r="E85" s="225" t="s">
        <v>607</v>
      </c>
      <c r="F85" s="358" t="s">
        <v>608</v>
      </c>
      <c r="G85" s="359"/>
      <c r="H85" s="359"/>
      <c r="I85" s="359"/>
      <c r="J85" s="226" t="s">
        <v>276</v>
      </c>
      <c r="K85" s="276">
        <f>K84</f>
        <v>36</v>
      </c>
      <c r="L85" s="360"/>
      <c r="M85" s="360"/>
      <c r="N85" s="360">
        <f t="shared" ref="N85:N87" si="21">ROUND(L85*K85,2)</f>
        <v>0</v>
      </c>
      <c r="O85" s="327"/>
      <c r="P85" s="327"/>
      <c r="Q85" s="327"/>
      <c r="R85" s="217"/>
      <c r="T85" s="218" t="s">
        <v>1</v>
      </c>
      <c r="U85" s="219" t="s">
        <v>36</v>
      </c>
      <c r="V85" s="220">
        <v>0</v>
      </c>
      <c r="W85" s="220">
        <f t="shared" si="10"/>
        <v>0</v>
      </c>
      <c r="X85" s="220">
        <v>0</v>
      </c>
      <c r="Y85" s="220">
        <f t="shared" si="11"/>
        <v>0</v>
      </c>
      <c r="Z85" s="220">
        <v>0</v>
      </c>
      <c r="AA85" s="221">
        <f t="shared" si="12"/>
        <v>0</v>
      </c>
      <c r="AR85" s="173" t="s">
        <v>579</v>
      </c>
      <c r="AT85" s="173" t="s">
        <v>220</v>
      </c>
      <c r="AU85" s="173" t="s">
        <v>126</v>
      </c>
      <c r="AY85" s="173" t="s">
        <v>117</v>
      </c>
      <c r="BE85" s="222">
        <f t="shared" si="13"/>
        <v>0</v>
      </c>
      <c r="BF85" s="222">
        <f t="shared" si="14"/>
        <v>0</v>
      </c>
      <c r="BG85" s="222">
        <f t="shared" si="15"/>
        <v>0</v>
      </c>
      <c r="BH85" s="222">
        <f t="shared" si="16"/>
        <v>0</v>
      </c>
      <c r="BI85" s="222">
        <f t="shared" si="17"/>
        <v>0</v>
      </c>
      <c r="BJ85" s="173" t="s">
        <v>126</v>
      </c>
      <c r="BK85" s="223">
        <f t="shared" si="18"/>
        <v>0</v>
      </c>
      <c r="BL85" s="173" t="s">
        <v>566</v>
      </c>
      <c r="BM85" s="173" t="s">
        <v>590</v>
      </c>
    </row>
    <row r="86" spans="2:65" s="161" customFormat="1" ht="31.5" customHeight="1">
      <c r="B86" s="213"/>
      <c r="C86" s="224"/>
      <c r="D86" s="224"/>
      <c r="E86" s="225"/>
      <c r="F86" s="361" t="s">
        <v>609</v>
      </c>
      <c r="G86" s="361"/>
      <c r="H86" s="361"/>
      <c r="I86" s="361"/>
      <c r="J86" s="226" t="s">
        <v>526</v>
      </c>
      <c r="K86" s="276">
        <f>(120*2+100*2)/1.2</f>
        <v>366.66666666666669</v>
      </c>
      <c r="L86" s="362"/>
      <c r="M86" s="362"/>
      <c r="N86" s="360">
        <f t="shared" si="21"/>
        <v>0</v>
      </c>
      <c r="O86" s="327"/>
      <c r="P86" s="327"/>
      <c r="Q86" s="327"/>
      <c r="R86" s="217"/>
      <c r="T86" s="218"/>
      <c r="U86" s="219"/>
      <c r="V86" s="220"/>
      <c r="W86" s="220"/>
      <c r="X86" s="220"/>
      <c r="Y86" s="220"/>
      <c r="Z86" s="220"/>
      <c r="AA86" s="221"/>
      <c r="AR86" s="173"/>
      <c r="AT86" s="173"/>
      <c r="AU86" s="173"/>
      <c r="AY86" s="173"/>
      <c r="BE86" s="222"/>
      <c r="BF86" s="222"/>
      <c r="BG86" s="222"/>
      <c r="BH86" s="222"/>
      <c r="BI86" s="222"/>
      <c r="BJ86" s="173"/>
      <c r="BK86" s="223"/>
      <c r="BL86" s="173"/>
      <c r="BM86" s="173"/>
    </row>
    <row r="87" spans="2:65" s="161" customFormat="1" ht="31.5" customHeight="1">
      <c r="B87" s="213"/>
      <c r="C87" s="224" t="s">
        <v>188</v>
      </c>
      <c r="D87" s="224" t="s">
        <v>220</v>
      </c>
      <c r="E87" s="225"/>
      <c r="F87" s="358" t="s">
        <v>646</v>
      </c>
      <c r="G87" s="359"/>
      <c r="H87" s="359"/>
      <c r="I87" s="359"/>
      <c r="J87" s="226" t="s">
        <v>178</v>
      </c>
      <c r="K87" s="276">
        <f>120*2+100*2</f>
        <v>440</v>
      </c>
      <c r="L87" s="360"/>
      <c r="M87" s="360"/>
      <c r="N87" s="360">
        <f t="shared" si="21"/>
        <v>0</v>
      </c>
      <c r="O87" s="327"/>
      <c r="P87" s="327"/>
      <c r="Q87" s="327"/>
      <c r="R87" s="217"/>
      <c r="T87" s="218" t="s">
        <v>1</v>
      </c>
      <c r="U87" s="219" t="s">
        <v>36</v>
      </c>
      <c r="V87" s="220">
        <v>0</v>
      </c>
      <c r="W87" s="220">
        <f t="shared" ref="W87" si="22">V87*K87</f>
        <v>0</v>
      </c>
      <c r="X87" s="220">
        <v>0</v>
      </c>
      <c r="Y87" s="220">
        <f t="shared" ref="Y87" si="23">X87*K87</f>
        <v>0</v>
      </c>
      <c r="Z87" s="220">
        <v>0</v>
      </c>
      <c r="AA87" s="221">
        <f t="shared" ref="AA87" si="24">Z87*K87</f>
        <v>0</v>
      </c>
      <c r="AR87" s="173" t="s">
        <v>579</v>
      </c>
      <c r="AT87" s="173" t="s">
        <v>220</v>
      </c>
      <c r="AU87" s="173" t="s">
        <v>126</v>
      </c>
      <c r="AY87" s="173" t="s">
        <v>117</v>
      </c>
      <c r="BE87" s="222">
        <f t="shared" ref="BE87" si="25">IF(U87="základná",N87,0)</f>
        <v>0</v>
      </c>
      <c r="BF87" s="222">
        <f t="shared" ref="BF87" si="26">IF(U87="znížená",N87,0)</f>
        <v>0</v>
      </c>
      <c r="BG87" s="222">
        <f t="shared" ref="BG87" si="27">IF(U87="zákl. prenesená",N87,0)</f>
        <v>0</v>
      </c>
      <c r="BH87" s="222">
        <f t="shared" ref="BH87" si="28">IF(U87="zníž. prenesená",N87,0)</f>
        <v>0</v>
      </c>
      <c r="BI87" s="222">
        <f t="shared" ref="BI87" si="29">IF(U87="nulová",N87,0)</f>
        <v>0</v>
      </c>
      <c r="BJ87" s="173" t="s">
        <v>126</v>
      </c>
      <c r="BK87" s="223">
        <f t="shared" ref="BK87" si="30">ROUND(L87*K87,3)</f>
        <v>0</v>
      </c>
      <c r="BL87" s="173" t="s">
        <v>566</v>
      </c>
      <c r="BM87" s="173" t="s">
        <v>610</v>
      </c>
    </row>
    <row r="88" spans="2:65" s="161" customFormat="1" ht="22.5" customHeight="1">
      <c r="B88" s="213"/>
      <c r="C88" s="214" t="s">
        <v>184</v>
      </c>
      <c r="D88" s="214" t="s">
        <v>120</v>
      </c>
      <c r="E88" s="215" t="s">
        <v>611</v>
      </c>
      <c r="F88" s="325" t="s">
        <v>612</v>
      </c>
      <c r="G88" s="326"/>
      <c r="H88" s="326"/>
      <c r="I88" s="326"/>
      <c r="J88" s="216" t="s">
        <v>276</v>
      </c>
      <c r="K88" s="273">
        <f>(K87/20)*2</f>
        <v>44</v>
      </c>
      <c r="L88" s="327"/>
      <c r="M88" s="327"/>
      <c r="N88" s="327">
        <f t="shared" ref="N88:N101" si="31">ROUND(L88*K88,2)</f>
        <v>0</v>
      </c>
      <c r="O88" s="327"/>
      <c r="P88" s="327"/>
      <c r="Q88" s="327"/>
      <c r="R88" s="217"/>
      <c r="T88" s="218" t="s">
        <v>1</v>
      </c>
      <c r="U88" s="219" t="s">
        <v>36</v>
      </c>
      <c r="V88" s="220">
        <v>0</v>
      </c>
      <c r="W88" s="220">
        <f t="shared" si="10"/>
        <v>0</v>
      </c>
      <c r="X88" s="220">
        <v>0</v>
      </c>
      <c r="Y88" s="220">
        <f t="shared" si="11"/>
        <v>0</v>
      </c>
      <c r="Z88" s="220">
        <v>0</v>
      </c>
      <c r="AA88" s="221">
        <f t="shared" si="12"/>
        <v>0</v>
      </c>
      <c r="AR88" s="173" t="s">
        <v>566</v>
      </c>
      <c r="AT88" s="173" t="s">
        <v>120</v>
      </c>
      <c r="AU88" s="173" t="s">
        <v>126</v>
      </c>
      <c r="AY88" s="173" t="s">
        <v>117</v>
      </c>
      <c r="BE88" s="222">
        <f t="shared" si="13"/>
        <v>0</v>
      </c>
      <c r="BF88" s="222">
        <f t="shared" si="14"/>
        <v>0</v>
      </c>
      <c r="BG88" s="222">
        <f t="shared" si="15"/>
        <v>0</v>
      </c>
      <c r="BH88" s="222">
        <f t="shared" si="16"/>
        <v>0</v>
      </c>
      <c r="BI88" s="222">
        <f t="shared" si="17"/>
        <v>0</v>
      </c>
      <c r="BJ88" s="173" t="s">
        <v>126</v>
      </c>
      <c r="BK88" s="223">
        <f t="shared" si="18"/>
        <v>0</v>
      </c>
      <c r="BL88" s="173" t="s">
        <v>566</v>
      </c>
      <c r="BM88" s="173" t="s">
        <v>613</v>
      </c>
    </row>
    <row r="89" spans="2:65" s="161" customFormat="1" ht="31.5" customHeight="1">
      <c r="B89" s="213"/>
      <c r="C89" s="224" t="s">
        <v>188</v>
      </c>
      <c r="D89" s="224" t="s">
        <v>220</v>
      </c>
      <c r="E89" s="225" t="s">
        <v>614</v>
      </c>
      <c r="F89" s="358" t="s">
        <v>615</v>
      </c>
      <c r="G89" s="359"/>
      <c r="H89" s="359"/>
      <c r="I89" s="359"/>
      <c r="J89" s="226" t="s">
        <v>276</v>
      </c>
      <c r="K89" s="276">
        <f>K88</f>
        <v>44</v>
      </c>
      <c r="L89" s="360"/>
      <c r="M89" s="360"/>
      <c r="N89" s="360">
        <f t="shared" si="31"/>
        <v>0</v>
      </c>
      <c r="O89" s="327"/>
      <c r="P89" s="327"/>
      <c r="Q89" s="327"/>
      <c r="R89" s="217"/>
      <c r="T89" s="218" t="s">
        <v>1</v>
      </c>
      <c r="U89" s="219" t="s">
        <v>36</v>
      </c>
      <c r="V89" s="220">
        <v>0</v>
      </c>
      <c r="W89" s="220">
        <f t="shared" si="10"/>
        <v>0</v>
      </c>
      <c r="X89" s="220">
        <v>0</v>
      </c>
      <c r="Y89" s="220">
        <f t="shared" si="11"/>
        <v>0</v>
      </c>
      <c r="Z89" s="220">
        <v>0</v>
      </c>
      <c r="AA89" s="221">
        <f t="shared" si="12"/>
        <v>0</v>
      </c>
      <c r="AR89" s="173" t="s">
        <v>579</v>
      </c>
      <c r="AT89" s="173" t="s">
        <v>220</v>
      </c>
      <c r="AU89" s="173" t="s">
        <v>126</v>
      </c>
      <c r="AY89" s="173" t="s">
        <v>117</v>
      </c>
      <c r="BE89" s="222">
        <f t="shared" si="13"/>
        <v>0</v>
      </c>
      <c r="BF89" s="222">
        <f t="shared" si="14"/>
        <v>0</v>
      </c>
      <c r="BG89" s="222">
        <f t="shared" si="15"/>
        <v>0</v>
      </c>
      <c r="BH89" s="222">
        <f t="shared" si="16"/>
        <v>0</v>
      </c>
      <c r="BI89" s="222">
        <f t="shared" si="17"/>
        <v>0</v>
      </c>
      <c r="BJ89" s="173" t="s">
        <v>126</v>
      </c>
      <c r="BK89" s="223">
        <f t="shared" si="18"/>
        <v>0</v>
      </c>
      <c r="BL89" s="173" t="s">
        <v>566</v>
      </c>
      <c r="BM89" s="173" t="s">
        <v>610</v>
      </c>
    </row>
    <row r="90" spans="2:65" s="161" customFormat="1" ht="22.5" customHeight="1">
      <c r="B90" s="213"/>
      <c r="C90" s="214" t="s">
        <v>175</v>
      </c>
      <c r="D90" s="214" t="s">
        <v>120</v>
      </c>
      <c r="E90" s="215" t="s">
        <v>616</v>
      </c>
      <c r="F90" s="325" t="s">
        <v>617</v>
      </c>
      <c r="G90" s="326"/>
      <c r="H90" s="326"/>
      <c r="I90" s="326"/>
      <c r="J90" s="216" t="s">
        <v>276</v>
      </c>
      <c r="K90" s="273">
        <f>K48*2</f>
        <v>72</v>
      </c>
      <c r="L90" s="327"/>
      <c r="M90" s="327"/>
      <c r="N90" s="327">
        <f t="shared" si="31"/>
        <v>0</v>
      </c>
      <c r="O90" s="327"/>
      <c r="P90" s="327"/>
      <c r="Q90" s="327"/>
      <c r="R90" s="217"/>
      <c r="T90" s="218" t="s">
        <v>1</v>
      </c>
      <c r="U90" s="219" t="s">
        <v>36</v>
      </c>
      <c r="V90" s="220">
        <v>0</v>
      </c>
      <c r="W90" s="220">
        <f t="shared" si="10"/>
        <v>0</v>
      </c>
      <c r="X90" s="220">
        <v>0</v>
      </c>
      <c r="Y90" s="220">
        <f t="shared" si="11"/>
        <v>0</v>
      </c>
      <c r="Z90" s="220">
        <v>0</v>
      </c>
      <c r="AA90" s="221">
        <f t="shared" si="12"/>
        <v>0</v>
      </c>
      <c r="AR90" s="173" t="s">
        <v>566</v>
      </c>
      <c r="AT90" s="173" t="s">
        <v>120</v>
      </c>
      <c r="AU90" s="173" t="s">
        <v>126</v>
      </c>
      <c r="AY90" s="173" t="s">
        <v>117</v>
      </c>
      <c r="BE90" s="222">
        <f t="shared" si="13"/>
        <v>0</v>
      </c>
      <c r="BF90" s="222">
        <f t="shared" si="14"/>
        <v>0</v>
      </c>
      <c r="BG90" s="222">
        <f t="shared" si="15"/>
        <v>0</v>
      </c>
      <c r="BH90" s="222">
        <f t="shared" si="16"/>
        <v>0</v>
      </c>
      <c r="BI90" s="222">
        <f t="shared" si="17"/>
        <v>0</v>
      </c>
      <c r="BJ90" s="173" t="s">
        <v>126</v>
      </c>
      <c r="BK90" s="223">
        <f t="shared" si="18"/>
        <v>0</v>
      </c>
      <c r="BL90" s="173" t="s">
        <v>566</v>
      </c>
      <c r="BM90" s="173" t="s">
        <v>618</v>
      </c>
    </row>
    <row r="91" spans="2:65" s="161" customFormat="1" ht="31.5" customHeight="1">
      <c r="B91" s="213"/>
      <c r="C91" s="224" t="s">
        <v>180</v>
      </c>
      <c r="D91" s="224" t="s">
        <v>220</v>
      </c>
      <c r="E91" s="225" t="s">
        <v>619</v>
      </c>
      <c r="F91" s="358" t="s">
        <v>620</v>
      </c>
      <c r="G91" s="359"/>
      <c r="H91" s="359"/>
      <c r="I91" s="359"/>
      <c r="J91" s="226" t="s">
        <v>276</v>
      </c>
      <c r="K91" s="276">
        <f>K90</f>
        <v>72</v>
      </c>
      <c r="L91" s="360"/>
      <c r="M91" s="360"/>
      <c r="N91" s="360">
        <f t="shared" si="31"/>
        <v>0</v>
      </c>
      <c r="O91" s="327"/>
      <c r="P91" s="327"/>
      <c r="Q91" s="327"/>
      <c r="R91" s="217"/>
      <c r="T91" s="218" t="s">
        <v>1</v>
      </c>
      <c r="U91" s="219" t="s">
        <v>36</v>
      </c>
      <c r="V91" s="220">
        <v>0</v>
      </c>
      <c r="W91" s="220">
        <f t="shared" si="10"/>
        <v>0</v>
      </c>
      <c r="X91" s="220">
        <v>0</v>
      </c>
      <c r="Y91" s="220">
        <f t="shared" si="11"/>
        <v>0</v>
      </c>
      <c r="Z91" s="220">
        <v>0</v>
      </c>
      <c r="AA91" s="221">
        <f t="shared" si="12"/>
        <v>0</v>
      </c>
      <c r="AR91" s="173" t="s">
        <v>579</v>
      </c>
      <c r="AT91" s="173" t="s">
        <v>220</v>
      </c>
      <c r="AU91" s="173" t="s">
        <v>126</v>
      </c>
      <c r="AY91" s="173" t="s">
        <v>117</v>
      </c>
      <c r="BE91" s="222">
        <f t="shared" si="13"/>
        <v>0</v>
      </c>
      <c r="BF91" s="222">
        <f t="shared" si="14"/>
        <v>0</v>
      </c>
      <c r="BG91" s="222">
        <f t="shared" si="15"/>
        <v>0</v>
      </c>
      <c r="BH91" s="222">
        <f t="shared" si="16"/>
        <v>0</v>
      </c>
      <c r="BI91" s="222">
        <f t="shared" si="17"/>
        <v>0</v>
      </c>
      <c r="BJ91" s="173" t="s">
        <v>126</v>
      </c>
      <c r="BK91" s="223">
        <f t="shared" si="18"/>
        <v>0</v>
      </c>
      <c r="BL91" s="173" t="s">
        <v>566</v>
      </c>
      <c r="BM91" s="173" t="s">
        <v>621</v>
      </c>
    </row>
    <row r="92" spans="2:65" s="161" customFormat="1" ht="22.5" customHeight="1">
      <c r="B92" s="213"/>
      <c r="C92" s="214" t="s">
        <v>206</v>
      </c>
      <c r="D92" s="214" t="s">
        <v>120</v>
      </c>
      <c r="E92" s="215" t="s">
        <v>622</v>
      </c>
      <c r="F92" s="325" t="s">
        <v>623</v>
      </c>
      <c r="G92" s="326"/>
      <c r="H92" s="326"/>
      <c r="I92" s="326"/>
      <c r="J92" s="216" t="s">
        <v>276</v>
      </c>
      <c r="K92" s="273">
        <f>K48</f>
        <v>36</v>
      </c>
      <c r="L92" s="327"/>
      <c r="M92" s="327"/>
      <c r="N92" s="327">
        <f t="shared" si="31"/>
        <v>0</v>
      </c>
      <c r="O92" s="327"/>
      <c r="P92" s="327"/>
      <c r="Q92" s="327"/>
      <c r="R92" s="217"/>
      <c r="T92" s="218" t="s">
        <v>1</v>
      </c>
      <c r="U92" s="219" t="s">
        <v>36</v>
      </c>
      <c r="V92" s="220">
        <v>0</v>
      </c>
      <c r="W92" s="220">
        <f t="shared" si="10"/>
        <v>0</v>
      </c>
      <c r="X92" s="220">
        <v>0</v>
      </c>
      <c r="Y92" s="220">
        <f t="shared" si="11"/>
        <v>0</v>
      </c>
      <c r="Z92" s="220">
        <v>0</v>
      </c>
      <c r="AA92" s="221">
        <f t="shared" si="12"/>
        <v>0</v>
      </c>
      <c r="AR92" s="173" t="s">
        <v>566</v>
      </c>
      <c r="AT92" s="173" t="s">
        <v>120</v>
      </c>
      <c r="AU92" s="173" t="s">
        <v>126</v>
      </c>
      <c r="AY92" s="173" t="s">
        <v>117</v>
      </c>
      <c r="BE92" s="222">
        <f t="shared" si="13"/>
        <v>0</v>
      </c>
      <c r="BF92" s="222">
        <f t="shared" si="14"/>
        <v>0</v>
      </c>
      <c r="BG92" s="222">
        <f t="shared" si="15"/>
        <v>0</v>
      </c>
      <c r="BH92" s="222">
        <f t="shared" si="16"/>
        <v>0</v>
      </c>
      <c r="BI92" s="222">
        <f t="shared" si="17"/>
        <v>0</v>
      </c>
      <c r="BJ92" s="173" t="s">
        <v>126</v>
      </c>
      <c r="BK92" s="223">
        <f t="shared" si="18"/>
        <v>0</v>
      </c>
      <c r="BL92" s="173" t="s">
        <v>566</v>
      </c>
      <c r="BM92" s="173" t="s">
        <v>624</v>
      </c>
    </row>
    <row r="93" spans="2:65" s="161" customFormat="1" ht="31.5" customHeight="1">
      <c r="B93" s="213"/>
      <c r="C93" s="224" t="s">
        <v>215</v>
      </c>
      <c r="D93" s="224" t="s">
        <v>220</v>
      </c>
      <c r="E93" s="225" t="s">
        <v>625</v>
      </c>
      <c r="F93" s="358" t="s">
        <v>626</v>
      </c>
      <c r="G93" s="359"/>
      <c r="H93" s="359"/>
      <c r="I93" s="359"/>
      <c r="J93" s="226" t="s">
        <v>276</v>
      </c>
      <c r="K93" s="276">
        <f>K92</f>
        <v>36</v>
      </c>
      <c r="L93" s="360"/>
      <c r="M93" s="360"/>
      <c r="N93" s="360">
        <f t="shared" si="31"/>
        <v>0</v>
      </c>
      <c r="O93" s="327"/>
      <c r="P93" s="327"/>
      <c r="Q93" s="327"/>
      <c r="R93" s="217"/>
      <c r="T93" s="218" t="s">
        <v>1</v>
      </c>
      <c r="U93" s="219" t="s">
        <v>36</v>
      </c>
      <c r="V93" s="220">
        <v>0</v>
      </c>
      <c r="W93" s="220">
        <f t="shared" si="10"/>
        <v>0</v>
      </c>
      <c r="X93" s="220">
        <v>0</v>
      </c>
      <c r="Y93" s="220">
        <f t="shared" si="11"/>
        <v>0</v>
      </c>
      <c r="Z93" s="220">
        <v>0</v>
      </c>
      <c r="AA93" s="221">
        <f t="shared" si="12"/>
        <v>0</v>
      </c>
      <c r="AR93" s="173" t="s">
        <v>579</v>
      </c>
      <c r="AT93" s="173" t="s">
        <v>220</v>
      </c>
      <c r="AU93" s="173" t="s">
        <v>126</v>
      </c>
      <c r="AY93" s="173" t="s">
        <v>117</v>
      </c>
      <c r="BE93" s="222">
        <f t="shared" si="13"/>
        <v>0</v>
      </c>
      <c r="BF93" s="222">
        <f t="shared" si="14"/>
        <v>0</v>
      </c>
      <c r="BG93" s="222">
        <f t="shared" si="15"/>
        <v>0</v>
      </c>
      <c r="BH93" s="222">
        <f t="shared" si="16"/>
        <v>0</v>
      </c>
      <c r="BI93" s="222">
        <f t="shared" si="17"/>
        <v>0</v>
      </c>
      <c r="BJ93" s="173" t="s">
        <v>126</v>
      </c>
      <c r="BK93" s="223">
        <f t="shared" si="18"/>
        <v>0</v>
      </c>
      <c r="BL93" s="173" t="s">
        <v>566</v>
      </c>
      <c r="BM93" s="173" t="s">
        <v>627</v>
      </c>
    </row>
    <row r="94" spans="2:65" s="161" customFormat="1" ht="22.5" customHeight="1">
      <c r="B94" s="213"/>
      <c r="C94" s="214" t="s">
        <v>532</v>
      </c>
      <c r="D94" s="214" t="s">
        <v>120</v>
      </c>
      <c r="E94" s="215" t="s">
        <v>628</v>
      </c>
      <c r="F94" s="325" t="s">
        <v>629</v>
      </c>
      <c r="G94" s="326"/>
      <c r="H94" s="326"/>
      <c r="I94" s="326"/>
      <c r="J94" s="216" t="s">
        <v>276</v>
      </c>
      <c r="K94" s="273">
        <f>K48*2</f>
        <v>72</v>
      </c>
      <c r="L94" s="327"/>
      <c r="M94" s="327"/>
      <c r="N94" s="327">
        <f t="shared" si="31"/>
        <v>0</v>
      </c>
      <c r="O94" s="327"/>
      <c r="P94" s="327"/>
      <c r="Q94" s="327"/>
      <c r="R94" s="217"/>
      <c r="T94" s="218" t="s">
        <v>1</v>
      </c>
      <c r="U94" s="219" t="s">
        <v>36</v>
      </c>
      <c r="V94" s="220">
        <v>0</v>
      </c>
      <c r="W94" s="220">
        <f t="shared" si="10"/>
        <v>0</v>
      </c>
      <c r="X94" s="220">
        <v>0</v>
      </c>
      <c r="Y94" s="220">
        <f t="shared" si="11"/>
        <v>0</v>
      </c>
      <c r="Z94" s="220">
        <v>0</v>
      </c>
      <c r="AA94" s="221">
        <f t="shared" si="12"/>
        <v>0</v>
      </c>
      <c r="AR94" s="173" t="s">
        <v>566</v>
      </c>
      <c r="AT94" s="173" t="s">
        <v>120</v>
      </c>
      <c r="AU94" s="173" t="s">
        <v>126</v>
      </c>
      <c r="AY94" s="173" t="s">
        <v>117</v>
      </c>
      <c r="BE94" s="222">
        <f t="shared" si="13"/>
        <v>0</v>
      </c>
      <c r="BF94" s="222">
        <f t="shared" si="14"/>
        <v>0</v>
      </c>
      <c r="BG94" s="222">
        <f t="shared" si="15"/>
        <v>0</v>
      </c>
      <c r="BH94" s="222">
        <f t="shared" si="16"/>
        <v>0</v>
      </c>
      <c r="BI94" s="222">
        <f t="shared" si="17"/>
        <v>0</v>
      </c>
      <c r="BJ94" s="173" t="s">
        <v>126</v>
      </c>
      <c r="BK94" s="223">
        <f t="shared" si="18"/>
        <v>0</v>
      </c>
      <c r="BL94" s="173" t="s">
        <v>566</v>
      </c>
      <c r="BM94" s="173" t="s">
        <v>630</v>
      </c>
    </row>
    <row r="95" spans="2:65" s="161" customFormat="1" ht="44.25" customHeight="1">
      <c r="B95" s="213"/>
      <c r="C95" s="224" t="s">
        <v>536</v>
      </c>
      <c r="D95" s="224" t="s">
        <v>220</v>
      </c>
      <c r="E95" s="225" t="s">
        <v>631</v>
      </c>
      <c r="F95" s="358" t="s">
        <v>632</v>
      </c>
      <c r="G95" s="359"/>
      <c r="H95" s="359"/>
      <c r="I95" s="359"/>
      <c r="J95" s="226" t="s">
        <v>276</v>
      </c>
      <c r="K95" s="276">
        <f>K92</f>
        <v>36</v>
      </c>
      <c r="L95" s="360"/>
      <c r="M95" s="360"/>
      <c r="N95" s="360">
        <f t="shared" si="31"/>
        <v>0</v>
      </c>
      <c r="O95" s="327"/>
      <c r="P95" s="327"/>
      <c r="Q95" s="327"/>
      <c r="R95" s="217"/>
      <c r="T95" s="218" t="s">
        <v>1</v>
      </c>
      <c r="U95" s="219" t="s">
        <v>36</v>
      </c>
      <c r="V95" s="220">
        <v>0</v>
      </c>
      <c r="W95" s="220">
        <f t="shared" si="10"/>
        <v>0</v>
      </c>
      <c r="X95" s="220">
        <v>0</v>
      </c>
      <c r="Y95" s="220">
        <f t="shared" si="11"/>
        <v>0</v>
      </c>
      <c r="Z95" s="220">
        <v>0</v>
      </c>
      <c r="AA95" s="221">
        <f t="shared" si="12"/>
        <v>0</v>
      </c>
      <c r="AR95" s="173" t="s">
        <v>579</v>
      </c>
      <c r="AT95" s="173" t="s">
        <v>220</v>
      </c>
      <c r="AU95" s="173" t="s">
        <v>126</v>
      </c>
      <c r="AY95" s="173" t="s">
        <v>117</v>
      </c>
      <c r="BE95" s="222">
        <f t="shared" si="13"/>
        <v>0</v>
      </c>
      <c r="BF95" s="222">
        <f t="shared" si="14"/>
        <v>0</v>
      </c>
      <c r="BG95" s="222">
        <f t="shared" si="15"/>
        <v>0</v>
      </c>
      <c r="BH95" s="222">
        <f t="shared" si="16"/>
        <v>0</v>
      </c>
      <c r="BI95" s="222">
        <f t="shared" si="17"/>
        <v>0</v>
      </c>
      <c r="BJ95" s="173" t="s">
        <v>126</v>
      </c>
      <c r="BK95" s="223">
        <f t="shared" si="18"/>
        <v>0</v>
      </c>
      <c r="BL95" s="173" t="s">
        <v>566</v>
      </c>
      <c r="BM95" s="173" t="s">
        <v>633</v>
      </c>
    </row>
    <row r="96" spans="2:65" s="161" customFormat="1" ht="22.5" customHeight="1">
      <c r="B96" s="213"/>
      <c r="C96" s="214" t="s">
        <v>150</v>
      </c>
      <c r="D96" s="214" t="s">
        <v>120</v>
      </c>
      <c r="E96" s="215" t="s">
        <v>634</v>
      </c>
      <c r="F96" s="325" t="s">
        <v>635</v>
      </c>
      <c r="G96" s="326"/>
      <c r="H96" s="326"/>
      <c r="I96" s="326"/>
      <c r="J96" s="216" t="s">
        <v>526</v>
      </c>
      <c r="K96" s="273">
        <f>K48*10</f>
        <v>360</v>
      </c>
      <c r="L96" s="327"/>
      <c r="M96" s="327"/>
      <c r="N96" s="327">
        <f t="shared" si="31"/>
        <v>0</v>
      </c>
      <c r="O96" s="327"/>
      <c r="P96" s="327"/>
      <c r="Q96" s="327"/>
      <c r="R96" s="217"/>
      <c r="T96" s="218" t="s">
        <v>1</v>
      </c>
      <c r="U96" s="219" t="s">
        <v>36</v>
      </c>
      <c r="V96" s="220">
        <v>0</v>
      </c>
      <c r="W96" s="220">
        <f t="shared" si="10"/>
        <v>0</v>
      </c>
      <c r="X96" s="220">
        <v>0</v>
      </c>
      <c r="Y96" s="220">
        <f t="shared" si="11"/>
        <v>0</v>
      </c>
      <c r="Z96" s="220">
        <v>0</v>
      </c>
      <c r="AA96" s="221">
        <f t="shared" si="12"/>
        <v>0</v>
      </c>
      <c r="AR96" s="173" t="s">
        <v>566</v>
      </c>
      <c r="AT96" s="173" t="s">
        <v>120</v>
      </c>
      <c r="AU96" s="173" t="s">
        <v>126</v>
      </c>
      <c r="AY96" s="173" t="s">
        <v>117</v>
      </c>
      <c r="BE96" s="222">
        <f t="shared" si="13"/>
        <v>0</v>
      </c>
      <c r="BF96" s="222">
        <f t="shared" si="14"/>
        <v>0</v>
      </c>
      <c r="BG96" s="222">
        <f t="shared" si="15"/>
        <v>0</v>
      </c>
      <c r="BH96" s="222">
        <f t="shared" si="16"/>
        <v>0</v>
      </c>
      <c r="BI96" s="222">
        <f t="shared" si="17"/>
        <v>0</v>
      </c>
      <c r="BJ96" s="173" t="s">
        <v>126</v>
      </c>
      <c r="BK96" s="223">
        <f t="shared" si="18"/>
        <v>0</v>
      </c>
      <c r="BL96" s="173" t="s">
        <v>566</v>
      </c>
      <c r="BM96" s="173" t="s">
        <v>636</v>
      </c>
    </row>
    <row r="97" spans="2:65" s="161" customFormat="1" ht="31.5" customHeight="1">
      <c r="B97" s="213"/>
      <c r="C97" s="224" t="s">
        <v>154</v>
      </c>
      <c r="D97" s="224" t="s">
        <v>220</v>
      </c>
      <c r="E97" s="225" t="s">
        <v>637</v>
      </c>
      <c r="F97" s="358" t="s">
        <v>638</v>
      </c>
      <c r="G97" s="359"/>
      <c r="H97" s="359"/>
      <c r="I97" s="359"/>
      <c r="J97" s="226" t="s">
        <v>526</v>
      </c>
      <c r="K97" s="276">
        <f>K96</f>
        <v>360</v>
      </c>
      <c r="L97" s="360"/>
      <c r="M97" s="360"/>
      <c r="N97" s="360">
        <f t="shared" si="31"/>
        <v>0</v>
      </c>
      <c r="O97" s="327"/>
      <c r="P97" s="327"/>
      <c r="Q97" s="327"/>
      <c r="R97" s="217"/>
      <c r="T97" s="218" t="s">
        <v>1</v>
      </c>
      <c r="U97" s="227" t="s">
        <v>36</v>
      </c>
      <c r="V97" s="228">
        <v>0</v>
      </c>
      <c r="W97" s="228">
        <f t="shared" si="10"/>
        <v>0</v>
      </c>
      <c r="X97" s="228">
        <v>0</v>
      </c>
      <c r="Y97" s="228">
        <f t="shared" si="11"/>
        <v>0</v>
      </c>
      <c r="Z97" s="228">
        <v>0</v>
      </c>
      <c r="AA97" s="229">
        <f t="shared" si="12"/>
        <v>0</v>
      </c>
      <c r="AR97" s="173" t="s">
        <v>579</v>
      </c>
      <c r="AT97" s="173" t="s">
        <v>220</v>
      </c>
      <c r="AU97" s="173" t="s">
        <v>126</v>
      </c>
      <c r="AY97" s="173" t="s">
        <v>117</v>
      </c>
      <c r="BE97" s="222">
        <f t="shared" si="13"/>
        <v>0</v>
      </c>
      <c r="BF97" s="222">
        <f t="shared" si="14"/>
        <v>0</v>
      </c>
      <c r="BG97" s="222">
        <f t="shared" si="15"/>
        <v>0</v>
      </c>
      <c r="BH97" s="222">
        <f t="shared" si="16"/>
        <v>0</v>
      </c>
      <c r="BI97" s="222">
        <f t="shared" si="17"/>
        <v>0</v>
      </c>
      <c r="BJ97" s="173" t="s">
        <v>126</v>
      </c>
      <c r="BK97" s="223">
        <f t="shared" si="18"/>
        <v>0</v>
      </c>
      <c r="BL97" s="173" t="s">
        <v>566</v>
      </c>
      <c r="BM97" s="173" t="s">
        <v>566</v>
      </c>
    </row>
    <row r="98" spans="2:65" s="161" customFormat="1" ht="22.5" customHeight="1">
      <c r="B98" s="213"/>
      <c r="C98" s="214" t="s">
        <v>150</v>
      </c>
      <c r="D98" s="214" t="s">
        <v>120</v>
      </c>
      <c r="E98" s="215" t="s">
        <v>634</v>
      </c>
      <c r="F98" s="325" t="s">
        <v>639</v>
      </c>
      <c r="G98" s="326"/>
      <c r="H98" s="326"/>
      <c r="I98" s="326"/>
      <c r="J98" s="216" t="s">
        <v>526</v>
      </c>
      <c r="K98" s="273">
        <f>100*8+8*48</f>
        <v>1184</v>
      </c>
      <c r="L98" s="327"/>
      <c r="M98" s="327"/>
      <c r="N98" s="327">
        <f t="shared" si="31"/>
        <v>0</v>
      </c>
      <c r="O98" s="327"/>
      <c r="P98" s="327"/>
      <c r="Q98" s="327"/>
      <c r="R98" s="217"/>
      <c r="T98" s="218" t="s">
        <v>1</v>
      </c>
      <c r="U98" s="219" t="s">
        <v>36</v>
      </c>
      <c r="V98" s="220">
        <v>0</v>
      </c>
      <c r="W98" s="220">
        <f t="shared" si="10"/>
        <v>0</v>
      </c>
      <c r="X98" s="220">
        <v>0</v>
      </c>
      <c r="Y98" s="220">
        <f t="shared" si="11"/>
        <v>0</v>
      </c>
      <c r="Z98" s="220">
        <v>0</v>
      </c>
      <c r="AA98" s="221">
        <f t="shared" si="12"/>
        <v>0</v>
      </c>
      <c r="AR98" s="173" t="s">
        <v>566</v>
      </c>
      <c r="AT98" s="173" t="s">
        <v>120</v>
      </c>
      <c r="AU98" s="173" t="s">
        <v>126</v>
      </c>
      <c r="AY98" s="173" t="s">
        <v>117</v>
      </c>
      <c r="BE98" s="222">
        <f t="shared" si="13"/>
        <v>0</v>
      </c>
      <c r="BF98" s="222">
        <f t="shared" si="14"/>
        <v>0</v>
      </c>
      <c r="BG98" s="222">
        <f t="shared" si="15"/>
        <v>0</v>
      </c>
      <c r="BH98" s="222">
        <f t="shared" si="16"/>
        <v>0</v>
      </c>
      <c r="BI98" s="222">
        <f t="shared" si="17"/>
        <v>0</v>
      </c>
      <c r="BJ98" s="173" t="s">
        <v>126</v>
      </c>
      <c r="BK98" s="223">
        <f t="shared" si="18"/>
        <v>0</v>
      </c>
      <c r="BL98" s="173" t="s">
        <v>566</v>
      </c>
      <c r="BM98" s="173" t="s">
        <v>636</v>
      </c>
    </row>
    <row r="99" spans="2:65" s="161" customFormat="1" ht="31.5" customHeight="1">
      <c r="B99" s="213"/>
      <c r="C99" s="224" t="s">
        <v>154</v>
      </c>
      <c r="D99" s="224" t="s">
        <v>220</v>
      </c>
      <c r="E99" s="225" t="s">
        <v>637</v>
      </c>
      <c r="F99" s="358" t="s">
        <v>640</v>
      </c>
      <c r="G99" s="359"/>
      <c r="H99" s="359"/>
      <c r="I99" s="359"/>
      <c r="J99" s="226" t="s">
        <v>526</v>
      </c>
      <c r="K99" s="276">
        <f>K98</f>
        <v>1184</v>
      </c>
      <c r="L99" s="360"/>
      <c r="M99" s="360"/>
      <c r="N99" s="360">
        <f t="shared" si="31"/>
        <v>0</v>
      </c>
      <c r="O99" s="327"/>
      <c r="P99" s="327"/>
      <c r="Q99" s="327"/>
      <c r="R99" s="217"/>
      <c r="T99" s="218" t="s">
        <v>1</v>
      </c>
      <c r="U99" s="227" t="s">
        <v>36</v>
      </c>
      <c r="V99" s="228">
        <v>0</v>
      </c>
      <c r="W99" s="228">
        <f t="shared" si="10"/>
        <v>0</v>
      </c>
      <c r="X99" s="228">
        <v>0</v>
      </c>
      <c r="Y99" s="228">
        <f t="shared" si="11"/>
        <v>0</v>
      </c>
      <c r="Z99" s="228">
        <v>0</v>
      </c>
      <c r="AA99" s="229">
        <f t="shared" si="12"/>
        <v>0</v>
      </c>
      <c r="AR99" s="173" t="s">
        <v>579</v>
      </c>
      <c r="AT99" s="173" t="s">
        <v>220</v>
      </c>
      <c r="AU99" s="173" t="s">
        <v>126</v>
      </c>
      <c r="AY99" s="173" t="s">
        <v>117</v>
      </c>
      <c r="BE99" s="222">
        <f t="shared" si="13"/>
        <v>0</v>
      </c>
      <c r="BF99" s="222">
        <f t="shared" si="14"/>
        <v>0</v>
      </c>
      <c r="BG99" s="222">
        <f t="shared" si="15"/>
        <v>0</v>
      </c>
      <c r="BH99" s="222">
        <f t="shared" si="16"/>
        <v>0</v>
      </c>
      <c r="BI99" s="222">
        <f t="shared" si="17"/>
        <v>0</v>
      </c>
      <c r="BJ99" s="173" t="s">
        <v>126</v>
      </c>
      <c r="BK99" s="223">
        <f t="shared" si="18"/>
        <v>0</v>
      </c>
      <c r="BL99" s="173" t="s">
        <v>566</v>
      </c>
      <c r="BM99" s="173" t="s">
        <v>566</v>
      </c>
    </row>
    <row r="100" spans="2:65" s="166" customFormat="1" ht="31.5" customHeight="1">
      <c r="B100" s="213"/>
      <c r="C100" s="224">
        <v>51</v>
      </c>
      <c r="D100" s="224"/>
      <c r="E100" s="225"/>
      <c r="F100" s="358" t="s">
        <v>641</v>
      </c>
      <c r="G100" s="358"/>
      <c r="H100" s="358"/>
      <c r="I100" s="358"/>
      <c r="J100" s="226" t="s">
        <v>276</v>
      </c>
      <c r="K100" s="276">
        <v>1</v>
      </c>
      <c r="L100" s="363"/>
      <c r="M100" s="364"/>
      <c r="N100" s="360">
        <f t="shared" si="31"/>
        <v>0</v>
      </c>
      <c r="O100" s="327"/>
      <c r="P100" s="327"/>
      <c r="Q100" s="327"/>
      <c r="R100" s="217"/>
      <c r="T100" s="230"/>
      <c r="U100" s="219"/>
      <c r="V100" s="220"/>
      <c r="W100" s="220"/>
      <c r="X100" s="220"/>
      <c r="Y100" s="220"/>
      <c r="Z100" s="220"/>
      <c r="AA100" s="220"/>
      <c r="AC100" s="161"/>
      <c r="AE100" s="161"/>
      <c r="AR100" s="173"/>
      <c r="AT100" s="173"/>
      <c r="AU100" s="173"/>
      <c r="AY100" s="173"/>
      <c r="BE100" s="222"/>
      <c r="BF100" s="222"/>
      <c r="BG100" s="222"/>
      <c r="BH100" s="222"/>
      <c r="BI100" s="222"/>
      <c r="BJ100" s="173"/>
      <c r="BK100" s="223"/>
      <c r="BL100" s="173"/>
      <c r="BM100" s="173"/>
    </row>
    <row r="101" spans="2:65" s="166" customFormat="1" ht="22.5" customHeight="1">
      <c r="B101" s="213"/>
      <c r="C101" s="214">
        <v>52</v>
      </c>
      <c r="D101" s="214" t="s">
        <v>120</v>
      </c>
      <c r="E101" s="215" t="s">
        <v>634</v>
      </c>
      <c r="F101" s="325" t="s">
        <v>644</v>
      </c>
      <c r="G101" s="326"/>
      <c r="H101" s="326"/>
      <c r="I101" s="326"/>
      <c r="J101" s="216" t="s">
        <v>645</v>
      </c>
      <c r="K101" s="273">
        <v>95</v>
      </c>
      <c r="L101" s="327"/>
      <c r="M101" s="327"/>
      <c r="N101" s="327">
        <f t="shared" si="31"/>
        <v>0</v>
      </c>
      <c r="O101" s="327"/>
      <c r="P101" s="327"/>
      <c r="Q101" s="327"/>
      <c r="R101" s="217"/>
      <c r="T101" s="218" t="s">
        <v>1</v>
      </c>
      <c r="U101" s="219" t="s">
        <v>36</v>
      </c>
      <c r="V101" s="220">
        <v>0</v>
      </c>
      <c r="W101" s="220">
        <f t="shared" ref="W101" si="32">V101*K101</f>
        <v>0</v>
      </c>
      <c r="X101" s="220">
        <v>0</v>
      </c>
      <c r="Y101" s="220">
        <f t="shared" ref="Y101" si="33">X101*K101</f>
        <v>0</v>
      </c>
      <c r="Z101" s="220">
        <v>0</v>
      </c>
      <c r="AA101" s="221">
        <f t="shared" ref="AA101" si="34">Z101*K101</f>
        <v>0</v>
      </c>
      <c r="AC101" s="161"/>
      <c r="AR101" s="173" t="s">
        <v>566</v>
      </c>
      <c r="AT101" s="173" t="s">
        <v>120</v>
      </c>
      <c r="AU101" s="173" t="s">
        <v>126</v>
      </c>
      <c r="AY101" s="173" t="s">
        <v>117</v>
      </c>
      <c r="BE101" s="222">
        <f t="shared" ref="BE101" si="35">IF(U101="základná",N101,0)</f>
        <v>0</v>
      </c>
      <c r="BF101" s="222">
        <f t="shared" ref="BF101" si="36">IF(U101="znížená",N101,0)</f>
        <v>0</v>
      </c>
      <c r="BG101" s="222">
        <f t="shared" ref="BG101" si="37">IF(U101="zákl. prenesená",N101,0)</f>
        <v>0</v>
      </c>
      <c r="BH101" s="222">
        <f t="shared" ref="BH101" si="38">IF(U101="zníž. prenesená",N101,0)</f>
        <v>0</v>
      </c>
      <c r="BI101" s="222">
        <f t="shared" ref="BI101" si="39">IF(U101="nulová",N101,0)</f>
        <v>0</v>
      </c>
      <c r="BJ101" s="173" t="s">
        <v>126</v>
      </c>
      <c r="BK101" s="223">
        <f t="shared" ref="BK101" si="40">ROUND(L101*K101,3)</f>
        <v>0</v>
      </c>
      <c r="BL101" s="173" t="s">
        <v>566</v>
      </c>
      <c r="BM101" s="173" t="s">
        <v>636</v>
      </c>
    </row>
    <row r="102" spans="2:65" s="161" customFormat="1" ht="24" customHeight="1">
      <c r="B102" s="185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7"/>
      <c r="AE102" s="166"/>
    </row>
    <row r="103" spans="2:65">
      <c r="AC103" s="166"/>
      <c r="AE103" s="161"/>
    </row>
    <row r="104" spans="2:65">
      <c r="AC104" s="166"/>
    </row>
    <row r="105" spans="2:65">
      <c r="AC105" s="161"/>
    </row>
  </sheetData>
  <mergeCells count="196">
    <mergeCell ref="F12:H12"/>
    <mergeCell ref="F100:I100"/>
    <mergeCell ref="L100:M100"/>
    <mergeCell ref="N100:Q100"/>
    <mergeCell ref="F101:I101"/>
    <mergeCell ref="L101:M101"/>
    <mergeCell ref="N101:Q101"/>
    <mergeCell ref="F98:I98"/>
    <mergeCell ref="L98:M98"/>
    <mergeCell ref="N98:Q98"/>
    <mergeCell ref="F99:I99"/>
    <mergeCell ref="L99:M99"/>
    <mergeCell ref="N99:Q99"/>
    <mergeCell ref="F96:I96"/>
    <mergeCell ref="L96:M96"/>
    <mergeCell ref="N96:Q96"/>
    <mergeCell ref="F97:I97"/>
    <mergeCell ref="L97:M97"/>
    <mergeCell ref="N97:Q97"/>
    <mergeCell ref="F94:I94"/>
    <mergeCell ref="L94:M94"/>
    <mergeCell ref="N94:Q94"/>
    <mergeCell ref="F95:I95"/>
    <mergeCell ref="L95:M95"/>
    <mergeCell ref="N95:Q95"/>
    <mergeCell ref="F92:I92"/>
    <mergeCell ref="L92:M92"/>
    <mergeCell ref="N92:Q92"/>
    <mergeCell ref="F93:I93"/>
    <mergeCell ref="L93:M93"/>
    <mergeCell ref="N93:Q93"/>
    <mergeCell ref="F90:I90"/>
    <mergeCell ref="L90:M90"/>
    <mergeCell ref="N90:Q90"/>
    <mergeCell ref="F91:I91"/>
    <mergeCell ref="L91:M91"/>
    <mergeCell ref="N91:Q91"/>
    <mergeCell ref="F89:I89"/>
    <mergeCell ref="L89:M89"/>
    <mergeCell ref="N89:Q89"/>
    <mergeCell ref="F87:I87"/>
    <mergeCell ref="L87:M87"/>
    <mergeCell ref="N87:Q87"/>
    <mergeCell ref="F88:I88"/>
    <mergeCell ref="L88:M88"/>
    <mergeCell ref="N88:Q88"/>
    <mergeCell ref="F82:I82"/>
    <mergeCell ref="L82:M82"/>
    <mergeCell ref="N82:Q82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76:I76"/>
    <mergeCell ref="L76:M76"/>
    <mergeCell ref="N76:Q76"/>
    <mergeCell ref="F77:I77"/>
    <mergeCell ref="L77:M77"/>
    <mergeCell ref="N77:Q77"/>
    <mergeCell ref="F80:I80"/>
    <mergeCell ref="L80:M80"/>
    <mergeCell ref="N80:Q80"/>
    <mergeCell ref="F75:I75"/>
    <mergeCell ref="L75:M75"/>
    <mergeCell ref="N75:Q75"/>
    <mergeCell ref="F72:I72"/>
    <mergeCell ref="L72:M72"/>
    <mergeCell ref="N72:Q72"/>
    <mergeCell ref="F73:I73"/>
    <mergeCell ref="L73:M73"/>
    <mergeCell ref="N73:Q73"/>
    <mergeCell ref="F71:I71"/>
    <mergeCell ref="L71:M71"/>
    <mergeCell ref="N71:Q71"/>
    <mergeCell ref="F69:I69"/>
    <mergeCell ref="L69:M69"/>
    <mergeCell ref="N69:Q69"/>
    <mergeCell ref="F74:I74"/>
    <mergeCell ref="L74:M74"/>
    <mergeCell ref="N74:Q74"/>
    <mergeCell ref="F59:I59"/>
    <mergeCell ref="L59:M59"/>
    <mergeCell ref="N59:Q59"/>
    <mergeCell ref="F60:I60"/>
    <mergeCell ref="L60:M60"/>
    <mergeCell ref="N60:Q60"/>
    <mergeCell ref="F70:I70"/>
    <mergeCell ref="L70:M70"/>
    <mergeCell ref="N70:Q70"/>
    <mergeCell ref="F61:I61"/>
    <mergeCell ref="L61:M61"/>
    <mergeCell ref="N61:Q61"/>
    <mergeCell ref="F62:I62"/>
    <mergeCell ref="L62:M62"/>
    <mergeCell ref="N62:Q62"/>
    <mergeCell ref="F63:I63"/>
    <mergeCell ref="L63:M63"/>
    <mergeCell ref="N63:Q63"/>
    <mergeCell ref="F67:I67"/>
    <mergeCell ref="L67:M67"/>
    <mergeCell ref="N67:Q67"/>
    <mergeCell ref="F64:I64"/>
    <mergeCell ref="L64:M64"/>
    <mergeCell ref="N64:Q64"/>
    <mergeCell ref="F55:I55"/>
    <mergeCell ref="L55:M55"/>
    <mergeCell ref="N55:Q55"/>
    <mergeCell ref="F57:I57"/>
    <mergeCell ref="L57:M57"/>
    <mergeCell ref="N57:Q57"/>
    <mergeCell ref="F58:I58"/>
    <mergeCell ref="L58:M58"/>
    <mergeCell ref="N58:Q58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5:I45"/>
    <mergeCell ref="L45:M45"/>
    <mergeCell ref="N45:Q45"/>
    <mergeCell ref="N46:Q46"/>
    <mergeCell ref="N47:Q47"/>
    <mergeCell ref="F48:I48"/>
    <mergeCell ref="L48:M48"/>
    <mergeCell ref="N48:Q48"/>
    <mergeCell ref="N16:Q16"/>
    <mergeCell ref="N17:Q17"/>
    <mergeCell ref="N18:Q18"/>
    <mergeCell ref="N41:Q41"/>
    <mergeCell ref="N42:Q42"/>
    <mergeCell ref="N43:Q43"/>
    <mergeCell ref="F44:I44"/>
    <mergeCell ref="L44:M44"/>
    <mergeCell ref="N44:Q44"/>
    <mergeCell ref="F33:P33"/>
    <mergeCell ref="M35:P35"/>
    <mergeCell ref="M37:Q37"/>
    <mergeCell ref="M38:Q38"/>
    <mergeCell ref="F40:I40"/>
    <mergeCell ref="L40:M40"/>
    <mergeCell ref="N40:Q40"/>
    <mergeCell ref="F65:I65"/>
    <mergeCell ref="L65:M65"/>
    <mergeCell ref="N65:Q65"/>
    <mergeCell ref="F66:I66"/>
    <mergeCell ref="L66:M66"/>
    <mergeCell ref="N66:Q66"/>
    <mergeCell ref="H1:K1"/>
    <mergeCell ref="C4:Q4"/>
    <mergeCell ref="F6:P6"/>
    <mergeCell ref="F7:P7"/>
    <mergeCell ref="M9:P9"/>
    <mergeCell ref="M11:Q11"/>
    <mergeCell ref="F56:I56"/>
    <mergeCell ref="L56:M56"/>
    <mergeCell ref="N56:Q56"/>
    <mergeCell ref="N19:Q19"/>
    <mergeCell ref="N20:Q20"/>
    <mergeCell ref="N22:Q22"/>
    <mergeCell ref="L24:Q24"/>
    <mergeCell ref="C30:Q30"/>
    <mergeCell ref="F32:P32"/>
    <mergeCell ref="M12:Q12"/>
    <mergeCell ref="C14:G14"/>
    <mergeCell ref="N14:Q14"/>
  </mergeCells>
  <hyperlinks>
    <hyperlink ref="F1:G1" location="C2" tooltip="Krycí list rozpočtu" display="1) Krycí list rozpočtu" xr:uid="{D03F7AD9-DF6E-4D17-B267-75CDA548B9F2}"/>
    <hyperlink ref="H1:K1" location="C86" tooltip="Rekapitulácia rozpočtu" display="2) Rekapitulácia rozpočtu" xr:uid="{30C9C7FC-7C19-44ED-92AD-5E65B38D18C3}"/>
    <hyperlink ref="L1" location="C112" tooltip="Rozpočet" display="3) Rozpočet" xr:uid="{0C0B69E8-CA1C-4721-971A-76CF7F4B349A}"/>
    <hyperlink ref="S1:T1" location="'Rekapitulácia stavby'!C2" tooltip="Rekapitulácia stavby" display="Rekapitulácia stavby" xr:uid="{249ECAB6-C18B-4DD3-BA53-8EFD23722898}"/>
  </hyperlinks>
  <pageMargins left="0.58333330000000005" right="0.58333330000000005" top="0.5" bottom="0.46666669999999999" header="0" footer="0"/>
  <pageSetup paperSize="9" scale="77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1813-DAAC-4769-9D70-10F0A0605A11}">
  <sheetPr>
    <pageSetUpPr fitToPage="1"/>
  </sheetPr>
  <dimension ref="A1:G49"/>
  <sheetViews>
    <sheetView showGridLines="0" tabSelected="1" workbookViewId="0">
      <pane ySplit="12" topLeftCell="A25" activePane="bottomLeft" state="frozenSplit"/>
      <selection activeCell="E126" sqref="E126"/>
      <selection pane="bottomLeft" activeCell="E46" sqref="E46"/>
    </sheetView>
  </sheetViews>
  <sheetFormatPr defaultColWidth="13.1640625" defaultRowHeight="9.6" customHeight="1"/>
  <cols>
    <col min="1" max="1" width="9.33203125" style="261" customWidth="1"/>
    <col min="2" max="2" width="17.6640625" style="262" customWidth="1"/>
    <col min="3" max="3" width="61.5" style="262" customWidth="1"/>
    <col min="4" max="4" width="5.83203125" style="262" customWidth="1"/>
    <col min="5" max="5" width="13.5" style="263" customWidth="1"/>
    <col min="6" max="6" width="13.5" style="264" customWidth="1"/>
    <col min="7" max="7" width="18.1640625" style="264" customWidth="1"/>
    <col min="8" max="256" width="13.1640625" style="231"/>
    <col min="257" max="257" width="9.33203125" style="231" customWidth="1"/>
    <col min="258" max="258" width="17.6640625" style="231" customWidth="1"/>
    <col min="259" max="259" width="61.5" style="231" customWidth="1"/>
    <col min="260" max="260" width="5.83203125" style="231" customWidth="1"/>
    <col min="261" max="262" width="13.5" style="231" customWidth="1"/>
    <col min="263" max="263" width="18.1640625" style="231" customWidth="1"/>
    <col min="264" max="512" width="13.1640625" style="231"/>
    <col min="513" max="513" width="9.33203125" style="231" customWidth="1"/>
    <col min="514" max="514" width="17.6640625" style="231" customWidth="1"/>
    <col min="515" max="515" width="61.5" style="231" customWidth="1"/>
    <col min="516" max="516" width="5.83203125" style="231" customWidth="1"/>
    <col min="517" max="518" width="13.5" style="231" customWidth="1"/>
    <col min="519" max="519" width="18.1640625" style="231" customWidth="1"/>
    <col min="520" max="768" width="13.1640625" style="231"/>
    <col min="769" max="769" width="9.33203125" style="231" customWidth="1"/>
    <col min="770" max="770" width="17.6640625" style="231" customWidth="1"/>
    <col min="771" max="771" width="61.5" style="231" customWidth="1"/>
    <col min="772" max="772" width="5.83203125" style="231" customWidth="1"/>
    <col min="773" max="774" width="13.5" style="231" customWidth="1"/>
    <col min="775" max="775" width="18.1640625" style="231" customWidth="1"/>
    <col min="776" max="1024" width="13.1640625" style="231"/>
    <col min="1025" max="1025" width="9.33203125" style="231" customWidth="1"/>
    <col min="1026" max="1026" width="17.6640625" style="231" customWidth="1"/>
    <col min="1027" max="1027" width="61.5" style="231" customWidth="1"/>
    <col min="1028" max="1028" width="5.83203125" style="231" customWidth="1"/>
    <col min="1029" max="1030" width="13.5" style="231" customWidth="1"/>
    <col min="1031" max="1031" width="18.1640625" style="231" customWidth="1"/>
    <col min="1032" max="1280" width="13.1640625" style="231"/>
    <col min="1281" max="1281" width="9.33203125" style="231" customWidth="1"/>
    <col min="1282" max="1282" width="17.6640625" style="231" customWidth="1"/>
    <col min="1283" max="1283" width="61.5" style="231" customWidth="1"/>
    <col min="1284" max="1284" width="5.83203125" style="231" customWidth="1"/>
    <col min="1285" max="1286" width="13.5" style="231" customWidth="1"/>
    <col min="1287" max="1287" width="18.1640625" style="231" customWidth="1"/>
    <col min="1288" max="1536" width="13.1640625" style="231"/>
    <col min="1537" max="1537" width="9.33203125" style="231" customWidth="1"/>
    <col min="1538" max="1538" width="17.6640625" style="231" customWidth="1"/>
    <col min="1539" max="1539" width="61.5" style="231" customWidth="1"/>
    <col min="1540" max="1540" width="5.83203125" style="231" customWidth="1"/>
    <col min="1541" max="1542" width="13.5" style="231" customWidth="1"/>
    <col min="1543" max="1543" width="18.1640625" style="231" customWidth="1"/>
    <col min="1544" max="1792" width="13.1640625" style="231"/>
    <col min="1793" max="1793" width="9.33203125" style="231" customWidth="1"/>
    <col min="1794" max="1794" width="17.6640625" style="231" customWidth="1"/>
    <col min="1795" max="1795" width="61.5" style="231" customWidth="1"/>
    <col min="1796" max="1796" width="5.83203125" style="231" customWidth="1"/>
    <col min="1797" max="1798" width="13.5" style="231" customWidth="1"/>
    <col min="1799" max="1799" width="18.1640625" style="231" customWidth="1"/>
    <col min="1800" max="2048" width="13.1640625" style="231"/>
    <col min="2049" max="2049" width="9.33203125" style="231" customWidth="1"/>
    <col min="2050" max="2050" width="17.6640625" style="231" customWidth="1"/>
    <col min="2051" max="2051" width="61.5" style="231" customWidth="1"/>
    <col min="2052" max="2052" width="5.83203125" style="231" customWidth="1"/>
    <col min="2053" max="2054" width="13.5" style="231" customWidth="1"/>
    <col min="2055" max="2055" width="18.1640625" style="231" customWidth="1"/>
    <col min="2056" max="2304" width="13.1640625" style="231"/>
    <col min="2305" max="2305" width="9.33203125" style="231" customWidth="1"/>
    <col min="2306" max="2306" width="17.6640625" style="231" customWidth="1"/>
    <col min="2307" max="2307" width="61.5" style="231" customWidth="1"/>
    <col min="2308" max="2308" width="5.83203125" style="231" customWidth="1"/>
    <col min="2309" max="2310" width="13.5" style="231" customWidth="1"/>
    <col min="2311" max="2311" width="18.1640625" style="231" customWidth="1"/>
    <col min="2312" max="2560" width="13.1640625" style="231"/>
    <col min="2561" max="2561" width="9.33203125" style="231" customWidth="1"/>
    <col min="2562" max="2562" width="17.6640625" style="231" customWidth="1"/>
    <col min="2563" max="2563" width="61.5" style="231" customWidth="1"/>
    <col min="2564" max="2564" width="5.83203125" style="231" customWidth="1"/>
    <col min="2565" max="2566" width="13.5" style="231" customWidth="1"/>
    <col min="2567" max="2567" width="18.1640625" style="231" customWidth="1"/>
    <col min="2568" max="2816" width="13.1640625" style="231"/>
    <col min="2817" max="2817" width="9.33203125" style="231" customWidth="1"/>
    <col min="2818" max="2818" width="17.6640625" style="231" customWidth="1"/>
    <col min="2819" max="2819" width="61.5" style="231" customWidth="1"/>
    <col min="2820" max="2820" width="5.83203125" style="231" customWidth="1"/>
    <col min="2821" max="2822" width="13.5" style="231" customWidth="1"/>
    <col min="2823" max="2823" width="18.1640625" style="231" customWidth="1"/>
    <col min="2824" max="3072" width="13.1640625" style="231"/>
    <col min="3073" max="3073" width="9.33203125" style="231" customWidth="1"/>
    <col min="3074" max="3074" width="17.6640625" style="231" customWidth="1"/>
    <col min="3075" max="3075" width="61.5" style="231" customWidth="1"/>
    <col min="3076" max="3076" width="5.83203125" style="231" customWidth="1"/>
    <col min="3077" max="3078" width="13.5" style="231" customWidth="1"/>
    <col min="3079" max="3079" width="18.1640625" style="231" customWidth="1"/>
    <col min="3080" max="3328" width="13.1640625" style="231"/>
    <col min="3329" max="3329" width="9.33203125" style="231" customWidth="1"/>
    <col min="3330" max="3330" width="17.6640625" style="231" customWidth="1"/>
    <col min="3331" max="3331" width="61.5" style="231" customWidth="1"/>
    <col min="3332" max="3332" width="5.83203125" style="231" customWidth="1"/>
    <col min="3333" max="3334" width="13.5" style="231" customWidth="1"/>
    <col min="3335" max="3335" width="18.1640625" style="231" customWidth="1"/>
    <col min="3336" max="3584" width="13.1640625" style="231"/>
    <col min="3585" max="3585" width="9.33203125" style="231" customWidth="1"/>
    <col min="3586" max="3586" width="17.6640625" style="231" customWidth="1"/>
    <col min="3587" max="3587" width="61.5" style="231" customWidth="1"/>
    <col min="3588" max="3588" width="5.83203125" style="231" customWidth="1"/>
    <col min="3589" max="3590" width="13.5" style="231" customWidth="1"/>
    <col min="3591" max="3591" width="18.1640625" style="231" customWidth="1"/>
    <col min="3592" max="3840" width="13.1640625" style="231"/>
    <col min="3841" max="3841" width="9.33203125" style="231" customWidth="1"/>
    <col min="3842" max="3842" width="17.6640625" style="231" customWidth="1"/>
    <col min="3843" max="3843" width="61.5" style="231" customWidth="1"/>
    <col min="3844" max="3844" width="5.83203125" style="231" customWidth="1"/>
    <col min="3845" max="3846" width="13.5" style="231" customWidth="1"/>
    <col min="3847" max="3847" width="18.1640625" style="231" customWidth="1"/>
    <col min="3848" max="4096" width="13.1640625" style="231"/>
    <col min="4097" max="4097" width="9.33203125" style="231" customWidth="1"/>
    <col min="4098" max="4098" width="17.6640625" style="231" customWidth="1"/>
    <col min="4099" max="4099" width="61.5" style="231" customWidth="1"/>
    <col min="4100" max="4100" width="5.83203125" style="231" customWidth="1"/>
    <col min="4101" max="4102" width="13.5" style="231" customWidth="1"/>
    <col min="4103" max="4103" width="18.1640625" style="231" customWidth="1"/>
    <col min="4104" max="4352" width="13.1640625" style="231"/>
    <col min="4353" max="4353" width="9.33203125" style="231" customWidth="1"/>
    <col min="4354" max="4354" width="17.6640625" style="231" customWidth="1"/>
    <col min="4355" max="4355" width="61.5" style="231" customWidth="1"/>
    <col min="4356" max="4356" width="5.83203125" style="231" customWidth="1"/>
    <col min="4357" max="4358" width="13.5" style="231" customWidth="1"/>
    <col min="4359" max="4359" width="18.1640625" style="231" customWidth="1"/>
    <col min="4360" max="4608" width="13.1640625" style="231"/>
    <col min="4609" max="4609" width="9.33203125" style="231" customWidth="1"/>
    <col min="4610" max="4610" width="17.6640625" style="231" customWidth="1"/>
    <col min="4611" max="4611" width="61.5" style="231" customWidth="1"/>
    <col min="4612" max="4612" width="5.83203125" style="231" customWidth="1"/>
    <col min="4613" max="4614" width="13.5" style="231" customWidth="1"/>
    <col min="4615" max="4615" width="18.1640625" style="231" customWidth="1"/>
    <col min="4616" max="4864" width="13.1640625" style="231"/>
    <col min="4865" max="4865" width="9.33203125" style="231" customWidth="1"/>
    <col min="4866" max="4866" width="17.6640625" style="231" customWidth="1"/>
    <col min="4867" max="4867" width="61.5" style="231" customWidth="1"/>
    <col min="4868" max="4868" width="5.83203125" style="231" customWidth="1"/>
    <col min="4869" max="4870" width="13.5" style="231" customWidth="1"/>
    <col min="4871" max="4871" width="18.1640625" style="231" customWidth="1"/>
    <col min="4872" max="5120" width="13.1640625" style="231"/>
    <col min="5121" max="5121" width="9.33203125" style="231" customWidth="1"/>
    <col min="5122" max="5122" width="17.6640625" style="231" customWidth="1"/>
    <col min="5123" max="5123" width="61.5" style="231" customWidth="1"/>
    <col min="5124" max="5124" width="5.83203125" style="231" customWidth="1"/>
    <col min="5125" max="5126" width="13.5" style="231" customWidth="1"/>
    <col min="5127" max="5127" width="18.1640625" style="231" customWidth="1"/>
    <col min="5128" max="5376" width="13.1640625" style="231"/>
    <col min="5377" max="5377" width="9.33203125" style="231" customWidth="1"/>
    <col min="5378" max="5378" width="17.6640625" style="231" customWidth="1"/>
    <col min="5379" max="5379" width="61.5" style="231" customWidth="1"/>
    <col min="5380" max="5380" width="5.83203125" style="231" customWidth="1"/>
    <col min="5381" max="5382" width="13.5" style="231" customWidth="1"/>
    <col min="5383" max="5383" width="18.1640625" style="231" customWidth="1"/>
    <col min="5384" max="5632" width="13.1640625" style="231"/>
    <col min="5633" max="5633" width="9.33203125" style="231" customWidth="1"/>
    <col min="5634" max="5634" width="17.6640625" style="231" customWidth="1"/>
    <col min="5635" max="5635" width="61.5" style="231" customWidth="1"/>
    <col min="5636" max="5636" width="5.83203125" style="231" customWidth="1"/>
    <col min="5637" max="5638" width="13.5" style="231" customWidth="1"/>
    <col min="5639" max="5639" width="18.1640625" style="231" customWidth="1"/>
    <col min="5640" max="5888" width="13.1640625" style="231"/>
    <col min="5889" max="5889" width="9.33203125" style="231" customWidth="1"/>
    <col min="5890" max="5890" width="17.6640625" style="231" customWidth="1"/>
    <col min="5891" max="5891" width="61.5" style="231" customWidth="1"/>
    <col min="5892" max="5892" width="5.83203125" style="231" customWidth="1"/>
    <col min="5893" max="5894" width="13.5" style="231" customWidth="1"/>
    <col min="5895" max="5895" width="18.1640625" style="231" customWidth="1"/>
    <col min="5896" max="6144" width="13.1640625" style="231"/>
    <col min="6145" max="6145" width="9.33203125" style="231" customWidth="1"/>
    <col min="6146" max="6146" width="17.6640625" style="231" customWidth="1"/>
    <col min="6147" max="6147" width="61.5" style="231" customWidth="1"/>
    <col min="6148" max="6148" width="5.83203125" style="231" customWidth="1"/>
    <col min="6149" max="6150" width="13.5" style="231" customWidth="1"/>
    <col min="6151" max="6151" width="18.1640625" style="231" customWidth="1"/>
    <col min="6152" max="6400" width="13.1640625" style="231"/>
    <col min="6401" max="6401" width="9.33203125" style="231" customWidth="1"/>
    <col min="6402" max="6402" width="17.6640625" style="231" customWidth="1"/>
    <col min="6403" max="6403" width="61.5" style="231" customWidth="1"/>
    <col min="6404" max="6404" width="5.83203125" style="231" customWidth="1"/>
    <col min="6405" max="6406" width="13.5" style="231" customWidth="1"/>
    <col min="6407" max="6407" width="18.1640625" style="231" customWidth="1"/>
    <col min="6408" max="6656" width="13.1640625" style="231"/>
    <col min="6657" max="6657" width="9.33203125" style="231" customWidth="1"/>
    <col min="6658" max="6658" width="17.6640625" style="231" customWidth="1"/>
    <col min="6659" max="6659" width="61.5" style="231" customWidth="1"/>
    <col min="6660" max="6660" width="5.83203125" style="231" customWidth="1"/>
    <col min="6661" max="6662" width="13.5" style="231" customWidth="1"/>
    <col min="6663" max="6663" width="18.1640625" style="231" customWidth="1"/>
    <col min="6664" max="6912" width="13.1640625" style="231"/>
    <col min="6913" max="6913" width="9.33203125" style="231" customWidth="1"/>
    <col min="6914" max="6914" width="17.6640625" style="231" customWidth="1"/>
    <col min="6915" max="6915" width="61.5" style="231" customWidth="1"/>
    <col min="6916" max="6916" width="5.83203125" style="231" customWidth="1"/>
    <col min="6917" max="6918" width="13.5" style="231" customWidth="1"/>
    <col min="6919" max="6919" width="18.1640625" style="231" customWidth="1"/>
    <col min="6920" max="7168" width="13.1640625" style="231"/>
    <col min="7169" max="7169" width="9.33203125" style="231" customWidth="1"/>
    <col min="7170" max="7170" width="17.6640625" style="231" customWidth="1"/>
    <col min="7171" max="7171" width="61.5" style="231" customWidth="1"/>
    <col min="7172" max="7172" width="5.83203125" style="231" customWidth="1"/>
    <col min="7173" max="7174" width="13.5" style="231" customWidth="1"/>
    <col min="7175" max="7175" width="18.1640625" style="231" customWidth="1"/>
    <col min="7176" max="7424" width="13.1640625" style="231"/>
    <col min="7425" max="7425" width="9.33203125" style="231" customWidth="1"/>
    <col min="7426" max="7426" width="17.6640625" style="231" customWidth="1"/>
    <col min="7427" max="7427" width="61.5" style="231" customWidth="1"/>
    <col min="7428" max="7428" width="5.83203125" style="231" customWidth="1"/>
    <col min="7429" max="7430" width="13.5" style="231" customWidth="1"/>
    <col min="7431" max="7431" width="18.1640625" style="231" customWidth="1"/>
    <col min="7432" max="7680" width="13.1640625" style="231"/>
    <col min="7681" max="7681" width="9.33203125" style="231" customWidth="1"/>
    <col min="7682" max="7682" width="17.6640625" style="231" customWidth="1"/>
    <col min="7683" max="7683" width="61.5" style="231" customWidth="1"/>
    <col min="7684" max="7684" width="5.83203125" style="231" customWidth="1"/>
    <col min="7685" max="7686" width="13.5" style="231" customWidth="1"/>
    <col min="7687" max="7687" width="18.1640625" style="231" customWidth="1"/>
    <col min="7688" max="7936" width="13.1640625" style="231"/>
    <col min="7937" max="7937" width="9.33203125" style="231" customWidth="1"/>
    <col min="7938" max="7938" width="17.6640625" style="231" customWidth="1"/>
    <col min="7939" max="7939" width="61.5" style="231" customWidth="1"/>
    <col min="7940" max="7940" width="5.83203125" style="231" customWidth="1"/>
    <col min="7941" max="7942" width="13.5" style="231" customWidth="1"/>
    <col min="7943" max="7943" width="18.1640625" style="231" customWidth="1"/>
    <col min="7944" max="8192" width="13.1640625" style="231"/>
    <col min="8193" max="8193" width="9.33203125" style="231" customWidth="1"/>
    <col min="8194" max="8194" width="17.6640625" style="231" customWidth="1"/>
    <col min="8195" max="8195" width="61.5" style="231" customWidth="1"/>
    <col min="8196" max="8196" width="5.83203125" style="231" customWidth="1"/>
    <col min="8197" max="8198" width="13.5" style="231" customWidth="1"/>
    <col min="8199" max="8199" width="18.1640625" style="231" customWidth="1"/>
    <col min="8200" max="8448" width="13.1640625" style="231"/>
    <col min="8449" max="8449" width="9.33203125" style="231" customWidth="1"/>
    <col min="8450" max="8450" width="17.6640625" style="231" customWidth="1"/>
    <col min="8451" max="8451" width="61.5" style="231" customWidth="1"/>
    <col min="8452" max="8452" width="5.83203125" style="231" customWidth="1"/>
    <col min="8453" max="8454" width="13.5" style="231" customWidth="1"/>
    <col min="8455" max="8455" width="18.1640625" style="231" customWidth="1"/>
    <col min="8456" max="8704" width="13.1640625" style="231"/>
    <col min="8705" max="8705" width="9.33203125" style="231" customWidth="1"/>
    <col min="8706" max="8706" width="17.6640625" style="231" customWidth="1"/>
    <col min="8707" max="8707" width="61.5" style="231" customWidth="1"/>
    <col min="8708" max="8708" width="5.83203125" style="231" customWidth="1"/>
    <col min="8709" max="8710" width="13.5" style="231" customWidth="1"/>
    <col min="8711" max="8711" width="18.1640625" style="231" customWidth="1"/>
    <col min="8712" max="8960" width="13.1640625" style="231"/>
    <col min="8961" max="8961" width="9.33203125" style="231" customWidth="1"/>
    <col min="8962" max="8962" width="17.6640625" style="231" customWidth="1"/>
    <col min="8963" max="8963" width="61.5" style="231" customWidth="1"/>
    <col min="8964" max="8964" width="5.83203125" style="231" customWidth="1"/>
    <col min="8965" max="8966" width="13.5" style="231" customWidth="1"/>
    <col min="8967" max="8967" width="18.1640625" style="231" customWidth="1"/>
    <col min="8968" max="9216" width="13.1640625" style="231"/>
    <col min="9217" max="9217" width="9.33203125" style="231" customWidth="1"/>
    <col min="9218" max="9218" width="17.6640625" style="231" customWidth="1"/>
    <col min="9219" max="9219" width="61.5" style="231" customWidth="1"/>
    <col min="9220" max="9220" width="5.83203125" style="231" customWidth="1"/>
    <col min="9221" max="9222" width="13.5" style="231" customWidth="1"/>
    <col min="9223" max="9223" width="18.1640625" style="231" customWidth="1"/>
    <col min="9224" max="9472" width="13.1640625" style="231"/>
    <col min="9473" max="9473" width="9.33203125" style="231" customWidth="1"/>
    <col min="9474" max="9474" width="17.6640625" style="231" customWidth="1"/>
    <col min="9475" max="9475" width="61.5" style="231" customWidth="1"/>
    <col min="9476" max="9476" width="5.83203125" style="231" customWidth="1"/>
    <col min="9477" max="9478" width="13.5" style="231" customWidth="1"/>
    <col min="9479" max="9479" width="18.1640625" style="231" customWidth="1"/>
    <col min="9480" max="9728" width="13.1640625" style="231"/>
    <col min="9729" max="9729" width="9.33203125" style="231" customWidth="1"/>
    <col min="9730" max="9730" width="17.6640625" style="231" customWidth="1"/>
    <col min="9731" max="9731" width="61.5" style="231" customWidth="1"/>
    <col min="9732" max="9732" width="5.83203125" style="231" customWidth="1"/>
    <col min="9733" max="9734" width="13.5" style="231" customWidth="1"/>
    <col min="9735" max="9735" width="18.1640625" style="231" customWidth="1"/>
    <col min="9736" max="9984" width="13.1640625" style="231"/>
    <col min="9985" max="9985" width="9.33203125" style="231" customWidth="1"/>
    <col min="9986" max="9986" width="17.6640625" style="231" customWidth="1"/>
    <col min="9987" max="9987" width="61.5" style="231" customWidth="1"/>
    <col min="9988" max="9988" width="5.83203125" style="231" customWidth="1"/>
    <col min="9989" max="9990" width="13.5" style="231" customWidth="1"/>
    <col min="9991" max="9991" width="18.1640625" style="231" customWidth="1"/>
    <col min="9992" max="10240" width="13.1640625" style="231"/>
    <col min="10241" max="10241" width="9.33203125" style="231" customWidth="1"/>
    <col min="10242" max="10242" width="17.6640625" style="231" customWidth="1"/>
    <col min="10243" max="10243" width="61.5" style="231" customWidth="1"/>
    <col min="10244" max="10244" width="5.83203125" style="231" customWidth="1"/>
    <col min="10245" max="10246" width="13.5" style="231" customWidth="1"/>
    <col min="10247" max="10247" width="18.1640625" style="231" customWidth="1"/>
    <col min="10248" max="10496" width="13.1640625" style="231"/>
    <col min="10497" max="10497" width="9.33203125" style="231" customWidth="1"/>
    <col min="10498" max="10498" width="17.6640625" style="231" customWidth="1"/>
    <col min="10499" max="10499" width="61.5" style="231" customWidth="1"/>
    <col min="10500" max="10500" width="5.83203125" style="231" customWidth="1"/>
    <col min="10501" max="10502" width="13.5" style="231" customWidth="1"/>
    <col min="10503" max="10503" width="18.1640625" style="231" customWidth="1"/>
    <col min="10504" max="10752" width="13.1640625" style="231"/>
    <col min="10753" max="10753" width="9.33203125" style="231" customWidth="1"/>
    <col min="10754" max="10754" width="17.6640625" style="231" customWidth="1"/>
    <col min="10755" max="10755" width="61.5" style="231" customWidth="1"/>
    <col min="10756" max="10756" width="5.83203125" style="231" customWidth="1"/>
    <col min="10757" max="10758" width="13.5" style="231" customWidth="1"/>
    <col min="10759" max="10759" width="18.1640625" style="231" customWidth="1"/>
    <col min="10760" max="11008" width="13.1640625" style="231"/>
    <col min="11009" max="11009" width="9.33203125" style="231" customWidth="1"/>
    <col min="11010" max="11010" width="17.6640625" style="231" customWidth="1"/>
    <col min="11011" max="11011" width="61.5" style="231" customWidth="1"/>
    <col min="11012" max="11012" width="5.83203125" style="231" customWidth="1"/>
    <col min="11013" max="11014" width="13.5" style="231" customWidth="1"/>
    <col min="11015" max="11015" width="18.1640625" style="231" customWidth="1"/>
    <col min="11016" max="11264" width="13.1640625" style="231"/>
    <col min="11265" max="11265" width="9.33203125" style="231" customWidth="1"/>
    <col min="11266" max="11266" width="17.6640625" style="231" customWidth="1"/>
    <col min="11267" max="11267" width="61.5" style="231" customWidth="1"/>
    <col min="11268" max="11268" width="5.83203125" style="231" customWidth="1"/>
    <col min="11269" max="11270" width="13.5" style="231" customWidth="1"/>
    <col min="11271" max="11271" width="18.1640625" style="231" customWidth="1"/>
    <col min="11272" max="11520" width="13.1640625" style="231"/>
    <col min="11521" max="11521" width="9.33203125" style="231" customWidth="1"/>
    <col min="11522" max="11522" width="17.6640625" style="231" customWidth="1"/>
    <col min="11523" max="11523" width="61.5" style="231" customWidth="1"/>
    <col min="11524" max="11524" width="5.83203125" style="231" customWidth="1"/>
    <col min="11525" max="11526" width="13.5" style="231" customWidth="1"/>
    <col min="11527" max="11527" width="18.1640625" style="231" customWidth="1"/>
    <col min="11528" max="11776" width="13.1640625" style="231"/>
    <col min="11777" max="11777" width="9.33203125" style="231" customWidth="1"/>
    <col min="11778" max="11778" width="17.6640625" style="231" customWidth="1"/>
    <col min="11779" max="11779" width="61.5" style="231" customWidth="1"/>
    <col min="11780" max="11780" width="5.83203125" style="231" customWidth="1"/>
    <col min="11781" max="11782" width="13.5" style="231" customWidth="1"/>
    <col min="11783" max="11783" width="18.1640625" style="231" customWidth="1"/>
    <col min="11784" max="12032" width="13.1640625" style="231"/>
    <col min="12033" max="12033" width="9.33203125" style="231" customWidth="1"/>
    <col min="12034" max="12034" width="17.6640625" style="231" customWidth="1"/>
    <col min="12035" max="12035" width="61.5" style="231" customWidth="1"/>
    <col min="12036" max="12036" width="5.83203125" style="231" customWidth="1"/>
    <col min="12037" max="12038" width="13.5" style="231" customWidth="1"/>
    <col min="12039" max="12039" width="18.1640625" style="231" customWidth="1"/>
    <col min="12040" max="12288" width="13.1640625" style="231"/>
    <col min="12289" max="12289" width="9.33203125" style="231" customWidth="1"/>
    <col min="12290" max="12290" width="17.6640625" style="231" customWidth="1"/>
    <col min="12291" max="12291" width="61.5" style="231" customWidth="1"/>
    <col min="12292" max="12292" width="5.83203125" style="231" customWidth="1"/>
    <col min="12293" max="12294" width="13.5" style="231" customWidth="1"/>
    <col min="12295" max="12295" width="18.1640625" style="231" customWidth="1"/>
    <col min="12296" max="12544" width="13.1640625" style="231"/>
    <col min="12545" max="12545" width="9.33203125" style="231" customWidth="1"/>
    <col min="12546" max="12546" width="17.6640625" style="231" customWidth="1"/>
    <col min="12547" max="12547" width="61.5" style="231" customWidth="1"/>
    <col min="12548" max="12548" width="5.83203125" style="231" customWidth="1"/>
    <col min="12549" max="12550" width="13.5" style="231" customWidth="1"/>
    <col min="12551" max="12551" width="18.1640625" style="231" customWidth="1"/>
    <col min="12552" max="12800" width="13.1640625" style="231"/>
    <col min="12801" max="12801" width="9.33203125" style="231" customWidth="1"/>
    <col min="12802" max="12802" width="17.6640625" style="231" customWidth="1"/>
    <col min="12803" max="12803" width="61.5" style="231" customWidth="1"/>
    <col min="12804" max="12804" width="5.83203125" style="231" customWidth="1"/>
    <col min="12805" max="12806" width="13.5" style="231" customWidth="1"/>
    <col min="12807" max="12807" width="18.1640625" style="231" customWidth="1"/>
    <col min="12808" max="13056" width="13.1640625" style="231"/>
    <col min="13057" max="13057" width="9.33203125" style="231" customWidth="1"/>
    <col min="13058" max="13058" width="17.6640625" style="231" customWidth="1"/>
    <col min="13059" max="13059" width="61.5" style="231" customWidth="1"/>
    <col min="13060" max="13060" width="5.83203125" style="231" customWidth="1"/>
    <col min="13061" max="13062" width="13.5" style="231" customWidth="1"/>
    <col min="13063" max="13063" width="18.1640625" style="231" customWidth="1"/>
    <col min="13064" max="13312" width="13.1640625" style="231"/>
    <col min="13313" max="13313" width="9.33203125" style="231" customWidth="1"/>
    <col min="13314" max="13314" width="17.6640625" style="231" customWidth="1"/>
    <col min="13315" max="13315" width="61.5" style="231" customWidth="1"/>
    <col min="13316" max="13316" width="5.83203125" style="231" customWidth="1"/>
    <col min="13317" max="13318" width="13.5" style="231" customWidth="1"/>
    <col min="13319" max="13319" width="18.1640625" style="231" customWidth="1"/>
    <col min="13320" max="13568" width="13.1640625" style="231"/>
    <col min="13569" max="13569" width="9.33203125" style="231" customWidth="1"/>
    <col min="13570" max="13570" width="17.6640625" style="231" customWidth="1"/>
    <col min="13571" max="13571" width="61.5" style="231" customWidth="1"/>
    <col min="13572" max="13572" width="5.83203125" style="231" customWidth="1"/>
    <col min="13573" max="13574" width="13.5" style="231" customWidth="1"/>
    <col min="13575" max="13575" width="18.1640625" style="231" customWidth="1"/>
    <col min="13576" max="13824" width="13.1640625" style="231"/>
    <col min="13825" max="13825" width="9.33203125" style="231" customWidth="1"/>
    <col min="13826" max="13826" width="17.6640625" style="231" customWidth="1"/>
    <col min="13827" max="13827" width="61.5" style="231" customWidth="1"/>
    <col min="13828" max="13828" width="5.83203125" style="231" customWidth="1"/>
    <col min="13829" max="13830" width="13.5" style="231" customWidth="1"/>
    <col min="13831" max="13831" width="18.1640625" style="231" customWidth="1"/>
    <col min="13832" max="14080" width="13.1640625" style="231"/>
    <col min="14081" max="14081" width="9.33203125" style="231" customWidth="1"/>
    <col min="14082" max="14082" width="17.6640625" style="231" customWidth="1"/>
    <col min="14083" max="14083" width="61.5" style="231" customWidth="1"/>
    <col min="14084" max="14084" width="5.83203125" style="231" customWidth="1"/>
    <col min="14085" max="14086" width="13.5" style="231" customWidth="1"/>
    <col min="14087" max="14087" width="18.1640625" style="231" customWidth="1"/>
    <col min="14088" max="14336" width="13.1640625" style="231"/>
    <col min="14337" max="14337" width="9.33203125" style="231" customWidth="1"/>
    <col min="14338" max="14338" width="17.6640625" style="231" customWidth="1"/>
    <col min="14339" max="14339" width="61.5" style="231" customWidth="1"/>
    <col min="14340" max="14340" width="5.83203125" style="231" customWidth="1"/>
    <col min="14341" max="14342" width="13.5" style="231" customWidth="1"/>
    <col min="14343" max="14343" width="18.1640625" style="231" customWidth="1"/>
    <col min="14344" max="14592" width="13.1640625" style="231"/>
    <col min="14593" max="14593" width="9.33203125" style="231" customWidth="1"/>
    <col min="14594" max="14594" width="17.6640625" style="231" customWidth="1"/>
    <col min="14595" max="14595" width="61.5" style="231" customWidth="1"/>
    <col min="14596" max="14596" width="5.83203125" style="231" customWidth="1"/>
    <col min="14597" max="14598" width="13.5" style="231" customWidth="1"/>
    <col min="14599" max="14599" width="18.1640625" style="231" customWidth="1"/>
    <col min="14600" max="14848" width="13.1640625" style="231"/>
    <col min="14849" max="14849" width="9.33203125" style="231" customWidth="1"/>
    <col min="14850" max="14850" width="17.6640625" style="231" customWidth="1"/>
    <col min="14851" max="14851" width="61.5" style="231" customWidth="1"/>
    <col min="14852" max="14852" width="5.83203125" style="231" customWidth="1"/>
    <col min="14853" max="14854" width="13.5" style="231" customWidth="1"/>
    <col min="14855" max="14855" width="18.1640625" style="231" customWidth="1"/>
    <col min="14856" max="15104" width="13.1640625" style="231"/>
    <col min="15105" max="15105" width="9.33203125" style="231" customWidth="1"/>
    <col min="15106" max="15106" width="17.6640625" style="231" customWidth="1"/>
    <col min="15107" max="15107" width="61.5" style="231" customWidth="1"/>
    <col min="15108" max="15108" width="5.83203125" style="231" customWidth="1"/>
    <col min="15109" max="15110" width="13.5" style="231" customWidth="1"/>
    <col min="15111" max="15111" width="18.1640625" style="231" customWidth="1"/>
    <col min="15112" max="15360" width="13.1640625" style="231"/>
    <col min="15361" max="15361" width="9.33203125" style="231" customWidth="1"/>
    <col min="15362" max="15362" width="17.6640625" style="231" customWidth="1"/>
    <col min="15363" max="15363" width="61.5" style="231" customWidth="1"/>
    <col min="15364" max="15364" width="5.83203125" style="231" customWidth="1"/>
    <col min="15365" max="15366" width="13.5" style="231" customWidth="1"/>
    <col min="15367" max="15367" width="18.1640625" style="231" customWidth="1"/>
    <col min="15368" max="15616" width="13.1640625" style="231"/>
    <col min="15617" max="15617" width="9.33203125" style="231" customWidth="1"/>
    <col min="15618" max="15618" width="17.6640625" style="231" customWidth="1"/>
    <col min="15619" max="15619" width="61.5" style="231" customWidth="1"/>
    <col min="15620" max="15620" width="5.83203125" style="231" customWidth="1"/>
    <col min="15621" max="15622" width="13.5" style="231" customWidth="1"/>
    <col min="15623" max="15623" width="18.1640625" style="231" customWidth="1"/>
    <col min="15624" max="15872" width="13.1640625" style="231"/>
    <col min="15873" max="15873" width="9.33203125" style="231" customWidth="1"/>
    <col min="15874" max="15874" width="17.6640625" style="231" customWidth="1"/>
    <col min="15875" max="15875" width="61.5" style="231" customWidth="1"/>
    <col min="15876" max="15876" width="5.83203125" style="231" customWidth="1"/>
    <col min="15877" max="15878" width="13.5" style="231" customWidth="1"/>
    <col min="15879" max="15879" width="18.1640625" style="231" customWidth="1"/>
    <col min="15880" max="16128" width="13.1640625" style="231"/>
    <col min="16129" max="16129" width="9.33203125" style="231" customWidth="1"/>
    <col min="16130" max="16130" width="17.6640625" style="231" customWidth="1"/>
    <col min="16131" max="16131" width="61.5" style="231" customWidth="1"/>
    <col min="16132" max="16132" width="5.83203125" style="231" customWidth="1"/>
    <col min="16133" max="16134" width="13.5" style="231" customWidth="1"/>
    <col min="16135" max="16135" width="18.1640625" style="231" customWidth="1"/>
    <col min="16136" max="16384" width="13.1640625" style="231"/>
  </cols>
  <sheetData>
    <row r="1" spans="1:7" ht="27.6" customHeight="1">
      <c r="A1" s="365" t="s">
        <v>661</v>
      </c>
      <c r="B1" s="365"/>
      <c r="C1" s="365"/>
      <c r="D1" s="365"/>
      <c r="E1" s="365"/>
      <c r="F1" s="365"/>
      <c r="G1" s="365"/>
    </row>
    <row r="2" spans="1:7" ht="12.6" customHeight="1">
      <c r="A2" s="232" t="s">
        <v>662</v>
      </c>
      <c r="B2" s="233"/>
      <c r="C2" s="233"/>
      <c r="D2" s="233"/>
      <c r="E2" s="233"/>
      <c r="F2" s="233"/>
      <c r="G2" s="233"/>
    </row>
    <row r="3" spans="1:7" ht="12.6" customHeight="1">
      <c r="A3" s="232" t="s">
        <v>663</v>
      </c>
      <c r="B3" s="233"/>
      <c r="C3" s="233"/>
      <c r="D3" s="233"/>
      <c r="E3" s="233"/>
      <c r="F3" s="233"/>
      <c r="G3" s="233"/>
    </row>
    <row r="4" spans="1:7" ht="13.15" customHeight="1">
      <c r="A4" s="234"/>
      <c r="B4" s="234"/>
      <c r="C4" s="234"/>
      <c r="D4" s="233"/>
      <c r="E4" s="233"/>
      <c r="F4" s="233"/>
      <c r="G4" s="233"/>
    </row>
    <row r="5" spans="1:7" ht="6.6" customHeight="1">
      <c r="A5" s="235"/>
      <c r="B5" s="236"/>
      <c r="C5" s="236"/>
      <c r="D5" s="236"/>
      <c r="E5" s="237"/>
      <c r="F5" s="238"/>
      <c r="G5" s="238"/>
    </row>
    <row r="6" spans="1:7" ht="12.6" customHeight="1">
      <c r="A6" s="233" t="s">
        <v>743</v>
      </c>
      <c r="B6" s="233"/>
      <c r="C6" s="233"/>
      <c r="D6" s="233"/>
      <c r="E6" s="233"/>
      <c r="F6" s="233"/>
      <c r="G6" s="233"/>
    </row>
    <row r="7" spans="1:7" ht="13.15" customHeight="1">
      <c r="A7" s="233" t="s">
        <v>664</v>
      </c>
      <c r="B7" s="324" t="s">
        <v>750</v>
      </c>
      <c r="C7" s="324"/>
      <c r="D7" s="324"/>
      <c r="E7" s="366" t="s">
        <v>665</v>
      </c>
      <c r="F7" s="367"/>
      <c r="G7" s="367"/>
    </row>
    <row r="8" spans="1:7" ht="13.15" customHeight="1">
      <c r="A8" s="233" t="s">
        <v>666</v>
      </c>
      <c r="B8" s="236"/>
      <c r="C8" s="236"/>
      <c r="D8" s="236"/>
      <c r="E8" s="368" t="s">
        <v>749</v>
      </c>
      <c r="F8" s="369"/>
      <c r="G8" s="369"/>
    </row>
    <row r="9" spans="1:7" ht="6" customHeight="1">
      <c r="A9" s="239"/>
      <c r="B9" s="239"/>
      <c r="C9" s="239"/>
      <c r="D9" s="239"/>
      <c r="E9" s="239"/>
      <c r="F9" s="239"/>
      <c r="G9" s="239"/>
    </row>
    <row r="10" spans="1:7" ht="24" customHeight="1">
      <c r="A10" s="240" t="s">
        <v>667</v>
      </c>
      <c r="B10" s="240" t="s">
        <v>668</v>
      </c>
      <c r="C10" s="240" t="s">
        <v>52</v>
      </c>
      <c r="D10" s="240" t="s">
        <v>105</v>
      </c>
      <c r="E10" s="240" t="s">
        <v>669</v>
      </c>
      <c r="F10" s="240" t="s">
        <v>670</v>
      </c>
      <c r="G10" s="240" t="s">
        <v>671</v>
      </c>
    </row>
    <row r="11" spans="1:7" ht="12.75" hidden="1" customHeight="1">
      <c r="A11" s="240" t="s">
        <v>78</v>
      </c>
      <c r="B11" s="240" t="s">
        <v>126</v>
      </c>
      <c r="C11" s="240" t="s">
        <v>131</v>
      </c>
      <c r="D11" s="240" t="s">
        <v>125</v>
      </c>
      <c r="E11" s="240" t="s">
        <v>139</v>
      </c>
      <c r="F11" s="240" t="s">
        <v>118</v>
      </c>
      <c r="G11" s="240" t="s">
        <v>146</v>
      </c>
    </row>
    <row r="12" spans="1:7" ht="4.1500000000000004" customHeight="1">
      <c r="A12" s="239"/>
      <c r="B12" s="239"/>
      <c r="C12" s="239"/>
      <c r="D12" s="239"/>
      <c r="E12" s="239"/>
      <c r="F12" s="239"/>
      <c r="G12" s="239"/>
    </row>
    <row r="13" spans="1:7" ht="30.6" customHeight="1">
      <c r="A13" s="241"/>
      <c r="B13" s="242" t="s">
        <v>211</v>
      </c>
      <c r="C13" s="242" t="s">
        <v>672</v>
      </c>
      <c r="D13" s="242"/>
      <c r="E13" s="243"/>
      <c r="F13" s="244"/>
      <c r="G13" s="244">
        <f>G14</f>
        <v>0</v>
      </c>
    </row>
    <row r="14" spans="1:7" ht="28.15" customHeight="1">
      <c r="A14" s="245"/>
      <c r="B14" s="246" t="s">
        <v>673</v>
      </c>
      <c r="C14" s="246" t="s">
        <v>674</v>
      </c>
      <c r="D14" s="246"/>
      <c r="E14" s="247"/>
      <c r="F14" s="248"/>
      <c r="G14" s="248">
        <f>G49</f>
        <v>0</v>
      </c>
    </row>
    <row r="15" spans="1:7" ht="21.6" customHeight="1">
      <c r="A15" s="249">
        <v>33</v>
      </c>
      <c r="B15" s="250" t="s">
        <v>675</v>
      </c>
      <c r="C15" s="250" t="s">
        <v>676</v>
      </c>
      <c r="D15" s="250" t="s">
        <v>178</v>
      </c>
      <c r="E15" s="251">
        <v>10</v>
      </c>
      <c r="F15" s="252"/>
      <c r="G15" s="252">
        <f t="shared" ref="G15:G45" si="0">E15*F15</f>
        <v>0</v>
      </c>
    </row>
    <row r="16" spans="1:7" ht="21.6" customHeight="1">
      <c r="A16" s="249">
        <v>1</v>
      </c>
      <c r="B16" s="250" t="s">
        <v>677</v>
      </c>
      <c r="C16" s="250" t="s">
        <v>678</v>
      </c>
      <c r="D16" s="250" t="s">
        <v>178</v>
      </c>
      <c r="E16" s="251">
        <v>120</v>
      </c>
      <c r="F16" s="252"/>
      <c r="G16" s="252">
        <f t="shared" si="0"/>
        <v>0</v>
      </c>
    </row>
    <row r="17" spans="1:7" ht="21.6" customHeight="1">
      <c r="A17" s="249">
        <v>4</v>
      </c>
      <c r="B17" s="250" t="s">
        <v>679</v>
      </c>
      <c r="C17" s="250" t="s">
        <v>680</v>
      </c>
      <c r="D17" s="250" t="s">
        <v>681</v>
      </c>
      <c r="E17" s="251">
        <v>10</v>
      </c>
      <c r="F17" s="252"/>
      <c r="G17" s="252">
        <f t="shared" si="0"/>
        <v>0</v>
      </c>
    </row>
    <row r="18" spans="1:7" ht="12" customHeight="1">
      <c r="A18" s="249">
        <v>18</v>
      </c>
      <c r="B18" s="250" t="s">
        <v>682</v>
      </c>
      <c r="C18" s="250" t="s">
        <v>683</v>
      </c>
      <c r="D18" s="250" t="s">
        <v>276</v>
      </c>
      <c r="E18" s="251">
        <v>1</v>
      </c>
      <c r="F18" s="252"/>
      <c r="G18" s="252">
        <f t="shared" si="0"/>
        <v>0</v>
      </c>
    </row>
    <row r="19" spans="1:7" ht="12" customHeight="1">
      <c r="A19" s="249">
        <v>13</v>
      </c>
      <c r="B19" s="250" t="s">
        <v>684</v>
      </c>
      <c r="C19" s="250" t="s">
        <v>685</v>
      </c>
      <c r="D19" s="250" t="s">
        <v>276</v>
      </c>
      <c r="E19" s="251">
        <v>1</v>
      </c>
      <c r="F19" s="252"/>
      <c r="G19" s="252">
        <f t="shared" si="0"/>
        <v>0</v>
      </c>
    </row>
    <row r="20" spans="1:7" ht="12" customHeight="1">
      <c r="A20" s="253">
        <v>14</v>
      </c>
      <c r="B20" s="254" t="s">
        <v>686</v>
      </c>
      <c r="C20" s="254" t="s">
        <v>687</v>
      </c>
      <c r="D20" s="254" t="s">
        <v>276</v>
      </c>
      <c r="E20" s="255">
        <v>1</v>
      </c>
      <c r="F20" s="256"/>
      <c r="G20" s="256">
        <f t="shared" si="0"/>
        <v>0</v>
      </c>
    </row>
    <row r="21" spans="1:7" ht="21.6" customHeight="1">
      <c r="A21" s="249">
        <v>15</v>
      </c>
      <c r="B21" s="250" t="s">
        <v>688</v>
      </c>
      <c r="C21" s="250" t="s">
        <v>689</v>
      </c>
      <c r="D21" s="250" t="s">
        <v>276</v>
      </c>
      <c r="E21" s="251">
        <v>4</v>
      </c>
      <c r="F21" s="252"/>
      <c r="G21" s="252">
        <f t="shared" si="0"/>
        <v>0</v>
      </c>
    </row>
    <row r="22" spans="1:7" ht="12" customHeight="1">
      <c r="A22" s="253">
        <v>16</v>
      </c>
      <c r="B22" s="254" t="s">
        <v>690</v>
      </c>
      <c r="C22" s="254" t="s">
        <v>691</v>
      </c>
      <c r="D22" s="254" t="s">
        <v>276</v>
      </c>
      <c r="E22" s="255">
        <v>5</v>
      </c>
      <c r="F22" s="256"/>
      <c r="G22" s="256">
        <f t="shared" si="0"/>
        <v>0</v>
      </c>
    </row>
    <row r="23" spans="1:7" ht="12" customHeight="1">
      <c r="A23" s="249">
        <v>17</v>
      </c>
      <c r="B23" s="250" t="s">
        <v>692</v>
      </c>
      <c r="C23" s="250" t="s">
        <v>693</v>
      </c>
      <c r="D23" s="250" t="s">
        <v>276</v>
      </c>
      <c r="E23" s="251">
        <v>2</v>
      </c>
      <c r="F23" s="252"/>
      <c r="G23" s="252">
        <f t="shared" si="0"/>
        <v>0</v>
      </c>
    </row>
    <row r="24" spans="1:7" ht="12" customHeight="1">
      <c r="A24" s="249">
        <v>5</v>
      </c>
      <c r="B24" s="250" t="s">
        <v>694</v>
      </c>
      <c r="C24" s="250" t="s">
        <v>695</v>
      </c>
      <c r="D24" s="250" t="s">
        <v>276</v>
      </c>
      <c r="E24" s="251">
        <v>1</v>
      </c>
      <c r="F24" s="252"/>
      <c r="G24" s="252">
        <f t="shared" si="0"/>
        <v>0</v>
      </c>
    </row>
    <row r="25" spans="1:7" ht="21.6" customHeight="1">
      <c r="A25" s="253">
        <v>6</v>
      </c>
      <c r="B25" s="254" t="s">
        <v>696</v>
      </c>
      <c r="C25" s="254" t="s">
        <v>697</v>
      </c>
      <c r="D25" s="254" t="s">
        <v>276</v>
      </c>
      <c r="E25" s="255">
        <v>1</v>
      </c>
      <c r="F25" s="256"/>
      <c r="G25" s="256">
        <f t="shared" si="0"/>
        <v>0</v>
      </c>
    </row>
    <row r="26" spans="1:7" ht="12" customHeight="1">
      <c r="A26" s="249">
        <v>21</v>
      </c>
      <c r="B26" s="250" t="s">
        <v>698</v>
      </c>
      <c r="C26" s="250" t="s">
        <v>699</v>
      </c>
      <c r="D26" s="250" t="s">
        <v>276</v>
      </c>
      <c r="E26" s="251">
        <v>1</v>
      </c>
      <c r="F26" s="252"/>
      <c r="G26" s="252">
        <f t="shared" si="0"/>
        <v>0</v>
      </c>
    </row>
    <row r="27" spans="1:7" ht="12" customHeight="1">
      <c r="A27" s="249">
        <v>23</v>
      </c>
      <c r="B27" s="250" t="s">
        <v>700</v>
      </c>
      <c r="C27" s="250" t="s">
        <v>701</v>
      </c>
      <c r="D27" s="250" t="s">
        <v>276</v>
      </c>
      <c r="E27" s="251">
        <v>2</v>
      </c>
      <c r="F27" s="252"/>
      <c r="G27" s="252">
        <f t="shared" si="0"/>
        <v>0</v>
      </c>
    </row>
    <row r="28" spans="1:7" ht="12" customHeight="1">
      <c r="A28" s="253">
        <v>24</v>
      </c>
      <c r="B28" s="254" t="s">
        <v>702</v>
      </c>
      <c r="C28" s="254" t="s">
        <v>703</v>
      </c>
      <c r="D28" s="254" t="s">
        <v>276</v>
      </c>
      <c r="E28" s="255">
        <v>2</v>
      </c>
      <c r="F28" s="256"/>
      <c r="G28" s="256">
        <f t="shared" si="0"/>
        <v>0</v>
      </c>
    </row>
    <row r="29" spans="1:7" ht="12" customHeight="1">
      <c r="A29" s="249">
        <v>9</v>
      </c>
      <c r="B29" s="250" t="s">
        <v>704</v>
      </c>
      <c r="C29" s="250" t="s">
        <v>705</v>
      </c>
      <c r="D29" s="250" t="s">
        <v>276</v>
      </c>
      <c r="E29" s="251">
        <v>20</v>
      </c>
      <c r="F29" s="252"/>
      <c r="G29" s="252">
        <f t="shared" si="0"/>
        <v>0</v>
      </c>
    </row>
    <row r="30" spans="1:7" ht="21.6" customHeight="1">
      <c r="A30" s="253">
        <v>10</v>
      </c>
      <c r="B30" s="254" t="s">
        <v>706</v>
      </c>
      <c r="C30" s="254" t="s">
        <v>707</v>
      </c>
      <c r="D30" s="254" t="s">
        <v>276</v>
      </c>
      <c r="E30" s="255">
        <v>20</v>
      </c>
      <c r="F30" s="256"/>
      <c r="G30" s="256">
        <f t="shared" si="0"/>
        <v>0</v>
      </c>
    </row>
    <row r="31" spans="1:7" ht="12" customHeight="1">
      <c r="A31" s="253">
        <v>11</v>
      </c>
      <c r="B31" s="254" t="s">
        <v>708</v>
      </c>
      <c r="C31" s="254" t="s">
        <v>709</v>
      </c>
      <c r="D31" s="254" t="s">
        <v>276</v>
      </c>
      <c r="E31" s="255">
        <v>1</v>
      </c>
      <c r="F31" s="256"/>
      <c r="G31" s="256">
        <f t="shared" si="0"/>
        <v>0</v>
      </c>
    </row>
    <row r="32" spans="1:7" ht="12" customHeight="1">
      <c r="A32" s="249">
        <v>7</v>
      </c>
      <c r="B32" s="250" t="s">
        <v>710</v>
      </c>
      <c r="C32" s="250" t="s">
        <v>711</v>
      </c>
      <c r="D32" s="250" t="s">
        <v>681</v>
      </c>
      <c r="E32" s="251">
        <v>10</v>
      </c>
      <c r="F32" s="252"/>
      <c r="G32" s="252">
        <f t="shared" si="0"/>
        <v>0</v>
      </c>
    </row>
    <row r="33" spans="1:7" ht="12" customHeight="1">
      <c r="A33" s="253">
        <v>8</v>
      </c>
      <c r="B33" s="254" t="s">
        <v>712</v>
      </c>
      <c r="C33" s="254" t="s">
        <v>713</v>
      </c>
      <c r="D33" s="254" t="s">
        <v>276</v>
      </c>
      <c r="E33" s="255">
        <v>10</v>
      </c>
      <c r="F33" s="256"/>
      <c r="G33" s="256">
        <f t="shared" si="0"/>
        <v>0</v>
      </c>
    </row>
    <row r="34" spans="1:7" ht="12" customHeight="1">
      <c r="A34" s="249">
        <v>26</v>
      </c>
      <c r="B34" s="250" t="s">
        <v>714</v>
      </c>
      <c r="C34" s="250" t="s">
        <v>715</v>
      </c>
      <c r="D34" s="250" t="s">
        <v>276</v>
      </c>
      <c r="E34" s="251">
        <v>1</v>
      </c>
      <c r="F34" s="252"/>
      <c r="G34" s="252">
        <f t="shared" si="0"/>
        <v>0</v>
      </c>
    </row>
    <row r="35" spans="1:7" ht="12" customHeight="1">
      <c r="A35" s="249">
        <v>12</v>
      </c>
      <c r="B35" s="250" t="s">
        <v>716</v>
      </c>
      <c r="C35" s="250" t="s">
        <v>717</v>
      </c>
      <c r="D35" s="250" t="s">
        <v>276</v>
      </c>
      <c r="E35" s="251">
        <v>3</v>
      </c>
      <c r="F35" s="252"/>
      <c r="G35" s="252">
        <f t="shared" si="0"/>
        <v>0</v>
      </c>
    </row>
    <row r="36" spans="1:7" ht="12" customHeight="1">
      <c r="A36" s="249">
        <v>22</v>
      </c>
      <c r="B36" s="250" t="s">
        <v>718</v>
      </c>
      <c r="C36" s="250" t="s">
        <v>719</v>
      </c>
      <c r="D36" s="250" t="s">
        <v>276</v>
      </c>
      <c r="E36" s="251">
        <v>1</v>
      </c>
      <c r="F36" s="252"/>
      <c r="G36" s="252">
        <f t="shared" si="0"/>
        <v>0</v>
      </c>
    </row>
    <row r="37" spans="1:7" ht="12" customHeight="1">
      <c r="A37" s="249">
        <v>19</v>
      </c>
      <c r="B37" s="250" t="s">
        <v>720</v>
      </c>
      <c r="C37" s="250" t="s">
        <v>721</v>
      </c>
      <c r="D37" s="250" t="s">
        <v>276</v>
      </c>
      <c r="E37" s="251">
        <v>1</v>
      </c>
      <c r="F37" s="252"/>
      <c r="G37" s="252">
        <f t="shared" si="0"/>
        <v>0</v>
      </c>
    </row>
    <row r="38" spans="1:7" ht="12" customHeight="1">
      <c r="A38" s="253">
        <v>20</v>
      </c>
      <c r="B38" s="254" t="s">
        <v>722</v>
      </c>
      <c r="C38" s="254" t="s">
        <v>723</v>
      </c>
      <c r="D38" s="254" t="s">
        <v>276</v>
      </c>
      <c r="E38" s="255">
        <v>1</v>
      </c>
      <c r="F38" s="256"/>
      <c r="G38" s="256">
        <f t="shared" si="0"/>
        <v>0</v>
      </c>
    </row>
    <row r="39" spans="1:7" ht="12" customHeight="1">
      <c r="A39" s="249">
        <v>25</v>
      </c>
      <c r="B39" s="250" t="s">
        <v>724</v>
      </c>
      <c r="C39" s="250" t="s">
        <v>725</v>
      </c>
      <c r="D39" s="250" t="s">
        <v>276</v>
      </c>
      <c r="E39" s="251">
        <v>2</v>
      </c>
      <c r="F39" s="252"/>
      <c r="G39" s="252">
        <f t="shared" si="0"/>
        <v>0</v>
      </c>
    </row>
    <row r="40" spans="1:7" ht="12" customHeight="1">
      <c r="A40" s="249">
        <v>30</v>
      </c>
      <c r="B40" s="250" t="s">
        <v>726</v>
      </c>
      <c r="C40" s="250" t="s">
        <v>727</v>
      </c>
      <c r="D40" s="250" t="s">
        <v>572</v>
      </c>
      <c r="E40" s="251">
        <v>1</v>
      </c>
      <c r="F40" s="252"/>
      <c r="G40" s="252">
        <f t="shared" si="0"/>
        <v>0</v>
      </c>
    </row>
    <row r="41" spans="1:7" ht="12" customHeight="1">
      <c r="A41" s="249">
        <v>35</v>
      </c>
      <c r="B41" s="250" t="s">
        <v>728</v>
      </c>
      <c r="C41" s="250" t="s">
        <v>729</v>
      </c>
      <c r="D41" s="250" t="s">
        <v>572</v>
      </c>
      <c r="E41" s="251">
        <v>1</v>
      </c>
      <c r="F41" s="252"/>
      <c r="G41" s="252">
        <f t="shared" si="0"/>
        <v>0</v>
      </c>
    </row>
    <row r="42" spans="1:7" ht="12" customHeight="1">
      <c r="A42" s="249">
        <v>34</v>
      </c>
      <c r="B42" s="250" t="s">
        <v>730</v>
      </c>
      <c r="C42" s="250" t="s">
        <v>731</v>
      </c>
      <c r="D42" s="250" t="s">
        <v>572</v>
      </c>
      <c r="E42" s="251">
        <v>1</v>
      </c>
      <c r="F42" s="252"/>
      <c r="G42" s="252">
        <f t="shared" si="0"/>
        <v>0</v>
      </c>
    </row>
    <row r="43" spans="1:7" ht="12" customHeight="1">
      <c r="A43" s="249">
        <v>3</v>
      </c>
      <c r="B43" s="250" t="s">
        <v>732</v>
      </c>
      <c r="C43" s="250" t="s">
        <v>733</v>
      </c>
      <c r="D43" s="250" t="s">
        <v>286</v>
      </c>
      <c r="E43" s="251">
        <v>356.67</v>
      </c>
      <c r="F43" s="252"/>
      <c r="G43" s="252">
        <f t="shared" si="0"/>
        <v>0</v>
      </c>
    </row>
    <row r="44" spans="1:7" ht="21.6" customHeight="1">
      <c r="A44" s="249">
        <v>2</v>
      </c>
      <c r="B44" s="250" t="s">
        <v>734</v>
      </c>
      <c r="C44" s="250" t="s">
        <v>735</v>
      </c>
      <c r="D44" s="250" t="s">
        <v>286</v>
      </c>
      <c r="E44" s="251">
        <v>356.67</v>
      </c>
      <c r="F44" s="252"/>
      <c r="G44" s="252">
        <f t="shared" si="0"/>
        <v>0</v>
      </c>
    </row>
    <row r="45" spans="1:7" ht="12" customHeight="1">
      <c r="A45" s="249">
        <v>31</v>
      </c>
      <c r="B45" s="250" t="s">
        <v>736</v>
      </c>
      <c r="C45" s="250" t="s">
        <v>751</v>
      </c>
      <c r="D45" s="250" t="s">
        <v>572</v>
      </c>
      <c r="E45" s="251">
        <v>1</v>
      </c>
      <c r="F45" s="252"/>
      <c r="G45" s="252">
        <f t="shared" si="0"/>
        <v>0</v>
      </c>
    </row>
    <row r="46" spans="1:7" ht="12" customHeight="1">
      <c r="A46" s="249">
        <v>27</v>
      </c>
      <c r="B46" s="250" t="s">
        <v>737</v>
      </c>
      <c r="C46" s="250" t="s">
        <v>752</v>
      </c>
      <c r="D46" s="250" t="s">
        <v>572</v>
      </c>
      <c r="E46" s="251">
        <v>1</v>
      </c>
      <c r="F46" s="252"/>
      <c r="G46" s="252">
        <f>E46*F46</f>
        <v>0</v>
      </c>
    </row>
    <row r="47" spans="1:7" ht="12" customHeight="1">
      <c r="A47" s="249">
        <v>29</v>
      </c>
      <c r="B47" s="250" t="s">
        <v>738</v>
      </c>
      <c r="C47" s="250" t="s">
        <v>739</v>
      </c>
      <c r="D47" s="250" t="s">
        <v>572</v>
      </c>
      <c r="E47" s="251">
        <v>1</v>
      </c>
      <c r="F47" s="252"/>
      <c r="G47" s="252">
        <f>E47*F47</f>
        <v>0</v>
      </c>
    </row>
    <row r="48" spans="1:7" ht="12" customHeight="1">
      <c r="A48" s="249">
        <v>28</v>
      </c>
      <c r="B48" s="250" t="s">
        <v>740</v>
      </c>
      <c r="C48" s="250" t="s">
        <v>741</v>
      </c>
      <c r="D48" s="250" t="s">
        <v>572</v>
      </c>
      <c r="E48" s="251">
        <v>2</v>
      </c>
      <c r="F48" s="252"/>
      <c r="G48" s="252">
        <f>E48*F48</f>
        <v>0</v>
      </c>
    </row>
    <row r="49" spans="1:7" ht="28.15" customHeight="1">
      <c r="A49" s="257"/>
      <c r="B49" s="258"/>
      <c r="C49" s="258" t="s">
        <v>742</v>
      </c>
      <c r="D49" s="258"/>
      <c r="E49" s="259"/>
      <c r="F49" s="260"/>
      <c r="G49" s="260">
        <f>SUM(G15:G48)</f>
        <v>0</v>
      </c>
    </row>
  </sheetData>
  <mergeCells count="4">
    <mergeCell ref="A1:G1"/>
    <mergeCell ref="E7:G7"/>
    <mergeCell ref="E8:G8"/>
    <mergeCell ref="B7:D7"/>
  </mergeCells>
  <pageMargins left="0.39370079040527345" right="0.39370079040527345" top="0.7874015808105469" bottom="0.7874015808105469" header="0" footer="0"/>
  <pageSetup paperSize="9" scale="87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13</vt:i4>
      </vt:variant>
    </vt:vector>
  </HeadingPairs>
  <TitlesOfParts>
    <vt:vector size="20" baseType="lpstr">
      <vt:lpstr>Rekapitulácia stavby</vt:lpstr>
      <vt:lpstr>01 - Zateplenie obvodovéh...</vt:lpstr>
      <vt:lpstr>02 - Zateplenie strešného...</vt:lpstr>
      <vt:lpstr>03 - Výmena výplní otvorov</vt:lpstr>
      <vt:lpstr>04 - Ostatné</vt:lpstr>
      <vt:lpstr>05 - ELI</vt:lpstr>
      <vt:lpstr>06 - PLYN</vt:lpstr>
      <vt:lpstr>'01 - Zateplenie obvodovéh...'!Názvy_tlače</vt:lpstr>
      <vt:lpstr>'02 - Zateplenie strešného...'!Názvy_tlače</vt:lpstr>
      <vt:lpstr>'03 - Výmena výplní otvorov'!Názvy_tlače</vt:lpstr>
      <vt:lpstr>'04 - Ostatné'!Názvy_tlače</vt:lpstr>
      <vt:lpstr>'05 - ELI'!Názvy_tlače</vt:lpstr>
      <vt:lpstr>'06 - PLYN'!Názvy_tlače</vt:lpstr>
      <vt:lpstr>'Rekapitulácia stavby'!Názvy_tlače</vt:lpstr>
      <vt:lpstr>'01 - Zateplenie obvodovéh...'!Oblasť_tlače</vt:lpstr>
      <vt:lpstr>'02 - Zateplenie strešného...'!Oblasť_tlače</vt:lpstr>
      <vt:lpstr>'03 - Výmena výplní otvorov'!Oblasť_tlače</vt:lpstr>
      <vt:lpstr>'04 - Ostatné'!Oblasť_tlače</vt:lpstr>
      <vt:lpstr>'05 - ELI'!Oblasť_tlače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Miroslav Mirossay</cp:lastModifiedBy>
  <cp:lastPrinted>2019-08-30T05:03:53Z</cp:lastPrinted>
  <dcterms:created xsi:type="dcterms:W3CDTF">2019-08-19T13:07:55Z</dcterms:created>
  <dcterms:modified xsi:type="dcterms:W3CDTF">2020-12-11T08:17:19Z</dcterms:modified>
</cp:coreProperties>
</file>